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Quadro orario Nautico" sheetId="1" r:id="rId1"/>
    <sheet name="Quadro classi generale" sheetId="2" r:id="rId2"/>
  </sheets>
  <definedNames>
    <definedName name="_xlnm._FilterDatabase" localSheetId="0" hidden="1">'Quadro orario Nautico'!$B$5:$B$54</definedName>
    <definedName name="_xlfn.CUBESETCOUNT" hidden="1">#NAME?</definedName>
    <definedName name="_xlnm.Print_Area" localSheetId="1">'Quadro classi generale'!$B$3:$Q$41</definedName>
    <definedName name="_xlnm.Print_Area" localSheetId="0">'Quadro orario Nautico'!$A$2:$AL$54</definedName>
  </definedNames>
  <calcPr fullCalcOnLoad="1"/>
</workbook>
</file>

<file path=xl/sharedStrings.xml><?xml version="1.0" encoding="utf-8"?>
<sst xmlns="http://schemas.openxmlformats.org/spreadsheetml/2006/main" count="1101" uniqueCount="128">
  <si>
    <t>DOCENTI</t>
  </si>
  <si>
    <t>LUNEDI'</t>
  </si>
  <si>
    <t>MARTEDI'</t>
  </si>
  <si>
    <t>MERCOLEDI'</t>
  </si>
  <si>
    <t>GIOVEDI'</t>
  </si>
  <si>
    <t>VENERDI'</t>
  </si>
  <si>
    <t>SABATO</t>
  </si>
  <si>
    <t>Inserite</t>
  </si>
  <si>
    <t>Ufficiali</t>
  </si>
  <si>
    <t>Ricev</t>
  </si>
  <si>
    <t>1B</t>
  </si>
  <si>
    <t>5CMNA</t>
  </si>
  <si>
    <t>3ART</t>
  </si>
  <si>
    <t>5ART</t>
  </si>
  <si>
    <t>1C</t>
  </si>
  <si>
    <t>L</t>
  </si>
  <si>
    <t>I</t>
  </si>
  <si>
    <t>B</t>
  </si>
  <si>
    <t>E</t>
  </si>
  <si>
    <t>R</t>
  </si>
  <si>
    <t>O</t>
  </si>
  <si>
    <t>1A</t>
  </si>
  <si>
    <t>2B</t>
  </si>
  <si>
    <t>2C</t>
  </si>
  <si>
    <t>2A</t>
  </si>
  <si>
    <t>A</t>
  </si>
  <si>
    <t>5CAIM</t>
  </si>
  <si>
    <t>DISP</t>
  </si>
  <si>
    <t>[ ]     ORARIO PROVVISORIO</t>
  </si>
  <si>
    <t>Prot.:</t>
  </si>
  <si>
    <t>IL DIRIGENTE SCOLASTICO</t>
  </si>
  <si>
    <t>[X]    ORARIO DEFINITIVO</t>
  </si>
  <si>
    <t xml:space="preserve">del: </t>
  </si>
  <si>
    <t>Avv. Francesco VINCI</t>
  </si>
  <si>
    <t>Preseza media giornaliera</t>
  </si>
  <si>
    <t>Docenti ITP</t>
  </si>
  <si>
    <t>Disposizione</t>
  </si>
  <si>
    <t>/ì**/</t>
  </si>
  <si>
    <t>Ìfffffffffsg</t>
  </si>
  <si>
    <t>ISTITUTO TECNICO NAUTICO COMMERCIALE STATALE - a.s. 2016/2017</t>
  </si>
  <si>
    <t>1^A</t>
  </si>
  <si>
    <t>2^A</t>
  </si>
  <si>
    <t>3^A</t>
  </si>
  <si>
    <t>4^A</t>
  </si>
  <si>
    <t>5^A</t>
  </si>
  <si>
    <t>1^B</t>
  </si>
  <si>
    <t>2^B</t>
  </si>
  <si>
    <t>3^B</t>
  </si>
  <si>
    <t>4^B</t>
  </si>
  <si>
    <t>5^B</t>
  </si>
  <si>
    <t>1^C</t>
  </si>
  <si>
    <t>2^C</t>
  </si>
  <si>
    <t>3^C</t>
  </si>
  <si>
    <t>4^C</t>
  </si>
  <si>
    <t>5^C</t>
  </si>
  <si>
    <t>LUNEDI</t>
  </si>
  <si>
    <t>MARTEDI</t>
  </si>
  <si>
    <t>MERCOLEDÌ</t>
  </si>
  <si>
    <t>GIOVEDÌ</t>
  </si>
  <si>
    <t>VENERDÌ</t>
  </si>
  <si>
    <t xml:space="preserve">ARTUSA </t>
  </si>
  <si>
    <t xml:space="preserve">4CAIMA </t>
  </si>
  <si>
    <t xml:space="preserve">3CAIMA </t>
  </si>
  <si>
    <t xml:space="preserve">5CAIM </t>
  </si>
  <si>
    <t xml:space="preserve">ASTORINO </t>
  </si>
  <si>
    <t xml:space="preserve">4CAIMB </t>
  </si>
  <si>
    <t xml:space="preserve">5CMNA </t>
  </si>
  <si>
    <t xml:space="preserve">4CMNA </t>
  </si>
  <si>
    <t>4ART</t>
  </si>
  <si>
    <t>AVERTA</t>
  </si>
  <si>
    <t xml:space="preserve">BAGNATO </t>
  </si>
  <si>
    <t xml:space="preserve">BARBALACE </t>
  </si>
  <si>
    <t>4CAIMB</t>
  </si>
  <si>
    <t>3CAIMA</t>
  </si>
  <si>
    <t>BARRITTA</t>
  </si>
  <si>
    <t xml:space="preserve">BONACCURSO </t>
  </si>
  <si>
    <t xml:space="preserve">BORAGINA </t>
  </si>
  <si>
    <t xml:space="preserve">3CMNA </t>
  </si>
  <si>
    <t xml:space="preserve">CAMPISI </t>
  </si>
  <si>
    <t xml:space="preserve">CARDIA </t>
  </si>
  <si>
    <t>4CMNA</t>
  </si>
  <si>
    <t xml:space="preserve">CARONE </t>
  </si>
  <si>
    <t>4CMNB</t>
  </si>
  <si>
    <t xml:space="preserve">CERAVOLO </t>
  </si>
  <si>
    <t>4CAIMA</t>
  </si>
  <si>
    <t xml:space="preserve">CHIARELLO </t>
  </si>
  <si>
    <t xml:space="preserve">CIRANNI </t>
  </si>
  <si>
    <t xml:space="preserve">4CMNB </t>
  </si>
  <si>
    <t>3CMNA</t>
  </si>
  <si>
    <t xml:space="preserve">CUGLIARI </t>
  </si>
  <si>
    <t>CUTRUZZOLA'</t>
  </si>
  <si>
    <t xml:space="preserve">DE VITO </t>
  </si>
  <si>
    <t xml:space="preserve">DURANTE </t>
  </si>
  <si>
    <t xml:space="preserve">FORTE </t>
  </si>
  <si>
    <t xml:space="preserve">FORTUNA </t>
  </si>
  <si>
    <t xml:space="preserve">ISABELLA </t>
  </si>
  <si>
    <t xml:space="preserve">LA BELLA </t>
  </si>
  <si>
    <t xml:space="preserve">LA MARCA </t>
  </si>
  <si>
    <t xml:space="preserve">LICO </t>
  </si>
  <si>
    <t xml:space="preserve">LO BIANCO DELIA </t>
  </si>
  <si>
    <t xml:space="preserve">LO MASTRO </t>
  </si>
  <si>
    <t xml:space="preserve">MARCELLO </t>
  </si>
  <si>
    <t xml:space="preserve">MORDOCCO </t>
  </si>
  <si>
    <t>NAV MAR 1</t>
  </si>
  <si>
    <t xml:space="preserve">NUSDEO </t>
  </si>
  <si>
    <t xml:space="preserve">PENNA </t>
  </si>
  <si>
    <t xml:space="preserve">PETRASSI </t>
  </si>
  <si>
    <t xml:space="preserve">PRIMERANO </t>
  </si>
  <si>
    <t xml:space="preserve">RIZZO </t>
  </si>
  <si>
    <t xml:space="preserve">RUFFA </t>
  </si>
  <si>
    <t xml:space="preserve">SCHIAVONE </t>
  </si>
  <si>
    <t xml:space="preserve">SILVESTRI </t>
  </si>
  <si>
    <t xml:space="preserve">SORACE </t>
  </si>
  <si>
    <t xml:space="preserve">TROVATO </t>
  </si>
  <si>
    <t xml:space="preserve">VALENTE E </t>
  </si>
  <si>
    <t>VILLI'</t>
  </si>
  <si>
    <t>MAZZEO</t>
  </si>
  <si>
    <t>ISTITUTO TECNICO NAUTICO             A.S. 2021/2022</t>
  </si>
  <si>
    <t>LAB INFORMATICA</t>
  </si>
  <si>
    <t xml:space="preserve">TAVELLA M </t>
  </si>
  <si>
    <t xml:space="preserve">VALENTI R </t>
  </si>
  <si>
    <t>FRANZE'</t>
  </si>
  <si>
    <t>LO BIANCO  A.</t>
  </si>
  <si>
    <t xml:space="preserve">L </t>
  </si>
  <si>
    <t xml:space="preserve">3CAIMA  </t>
  </si>
  <si>
    <t/>
  </si>
  <si>
    <t>MANO S.</t>
  </si>
  <si>
    <t>3MNA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</si>
</sst>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1"/>
      <name val="Comic Sans MS"/>
      <family val="4"/>
    </font>
    <font>
      <b/>
      <sz val="7.5"/>
      <name val="Comic Sans MS"/>
      <family val="4"/>
    </font>
    <font>
      <sz val="10"/>
      <name val="Constantia"/>
      <family val="1"/>
    </font>
    <font>
      <b/>
      <sz val="9"/>
      <name val="Comic Sans MS"/>
      <family val="4"/>
    </font>
    <font>
      <b/>
      <sz val="11"/>
      <name val="Arial Narrow"/>
      <family val="2"/>
    </font>
    <font>
      <b/>
      <sz val="12"/>
      <name val="Arial"/>
      <family val="2"/>
    </font>
    <font>
      <sz val="9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"/>
      <family val="2"/>
    </font>
    <font>
      <sz val="12"/>
      <name val="Arial Narrow"/>
      <family val="2"/>
    </font>
    <font>
      <sz val="8"/>
      <name val="Arial"/>
      <family val="2"/>
    </font>
    <font>
      <b/>
      <sz val="10"/>
      <name val="Constantia"/>
      <family val="1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Comic Sans MS"/>
      <family val="4"/>
    </font>
    <font>
      <b/>
      <sz val="9"/>
      <color indexed="8"/>
      <name val="Comic Sans MS"/>
      <family val="4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Comic Sans MS"/>
      <family val="4"/>
    </font>
    <font>
      <b/>
      <sz val="9"/>
      <color theme="1"/>
      <name val="Comic Sans MS"/>
      <family val="4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hair"/>
      <top/>
      <bottom style="thin"/>
    </border>
    <border>
      <left/>
      <right style="medium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hair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14" fontId="0" fillId="33" borderId="0" xfId="0" applyNumberFormat="1" applyFill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13" fillId="33" borderId="2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top"/>
    </xf>
    <xf numFmtId="0" fontId="14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7" fillId="33" borderId="3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33" borderId="0" xfId="0" applyFont="1" applyFill="1" applyAlignment="1">
      <alignment vertical="top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0" fontId="13" fillId="33" borderId="35" xfId="0" applyFont="1" applyFill="1" applyBorder="1" applyAlignment="1" applyProtection="1">
      <alignment horizontal="center" vertical="center"/>
      <protection locked="0"/>
    </xf>
    <xf numFmtId="0" fontId="13" fillId="33" borderId="36" xfId="0" applyFont="1" applyFill="1" applyBorder="1" applyAlignment="1" applyProtection="1">
      <alignment horizontal="center" vertical="center"/>
      <protection locked="0"/>
    </xf>
    <xf numFmtId="0" fontId="13" fillId="33" borderId="37" xfId="0" applyFont="1" applyFill="1" applyBorder="1" applyAlignment="1" applyProtection="1">
      <alignment horizontal="center" vertical="center"/>
      <protection locked="0"/>
    </xf>
    <xf numFmtId="0" fontId="13" fillId="33" borderId="27" xfId="0" applyFont="1" applyFill="1" applyBorder="1" applyAlignment="1" applyProtection="1">
      <alignment horizontal="center" vertical="center"/>
      <protection locked="0"/>
    </xf>
    <xf numFmtId="0" fontId="13" fillId="33" borderId="38" xfId="0" applyFont="1" applyFill="1" applyBorder="1" applyAlignment="1" applyProtection="1">
      <alignment horizontal="center" vertical="center"/>
      <protection locked="0"/>
    </xf>
    <xf numFmtId="0" fontId="13" fillId="33" borderId="24" xfId="0" applyFont="1" applyFill="1" applyBorder="1" applyAlignment="1" applyProtection="1">
      <alignment horizontal="center" vertical="center"/>
      <protection locked="0"/>
    </xf>
    <xf numFmtId="0" fontId="65" fillId="33" borderId="30" xfId="0" applyFont="1" applyFill="1" applyBorder="1" applyAlignment="1" applyProtection="1">
      <alignment horizontal="center" vertical="center"/>
      <protection locked="0"/>
    </xf>
    <xf numFmtId="0" fontId="65" fillId="33" borderId="23" xfId="0" applyFont="1" applyFill="1" applyBorder="1" applyAlignment="1" applyProtection="1">
      <alignment horizontal="center" vertical="center"/>
      <protection locked="0"/>
    </xf>
    <xf numFmtId="0" fontId="13" fillId="33" borderId="3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 horizontal="left" vertical="center" wrapText="1"/>
    </xf>
    <xf numFmtId="0" fontId="22" fillId="34" borderId="40" xfId="0" applyFont="1" applyFill="1" applyBorder="1" applyAlignment="1">
      <alignment vertical="center" wrapText="1"/>
    </xf>
    <xf numFmtId="0" fontId="22" fillId="34" borderId="40" xfId="0" applyFont="1" applyFill="1" applyBorder="1" applyAlignment="1">
      <alignment horizontal="left" vertical="center" wrapText="1"/>
    </xf>
    <xf numFmtId="0" fontId="22" fillId="35" borderId="4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2" fillId="11" borderId="40" xfId="0" applyFont="1" applyFill="1" applyBorder="1" applyAlignment="1">
      <alignment horizontal="left" vertical="center" wrapText="1"/>
    </xf>
    <xf numFmtId="0" fontId="22" fillId="36" borderId="40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vertical="top" wrapText="1"/>
    </xf>
    <xf numFmtId="0" fontId="0" fillId="33" borderId="0" xfId="0" applyFill="1" applyBorder="1" applyAlignment="1">
      <alignment horizontal="left" vertical="center"/>
    </xf>
    <xf numFmtId="0" fontId="13" fillId="33" borderId="22" xfId="0" applyFont="1" applyFill="1" applyBorder="1" applyAlignment="1" applyProtection="1">
      <alignment horizontal="center" vertical="center"/>
      <protection locked="0"/>
    </xf>
    <xf numFmtId="0" fontId="13" fillId="37" borderId="35" xfId="0" applyFont="1" applyFill="1" applyBorder="1" applyAlignment="1" applyProtection="1">
      <alignment horizontal="center" vertical="center"/>
      <protection locked="0"/>
    </xf>
    <xf numFmtId="0" fontId="13" fillId="37" borderId="23" xfId="0" applyFont="1" applyFill="1" applyBorder="1" applyAlignment="1" applyProtection="1">
      <alignment horizontal="center" vertical="center"/>
      <protection locked="0"/>
    </xf>
    <xf numFmtId="0" fontId="13" fillId="37" borderId="30" xfId="0" applyFont="1" applyFill="1" applyBorder="1" applyAlignment="1" applyProtection="1">
      <alignment horizontal="center" vertical="center"/>
      <protection locked="0"/>
    </xf>
    <xf numFmtId="0" fontId="13" fillId="37" borderId="37" xfId="0" applyFont="1" applyFill="1" applyBorder="1" applyAlignment="1" applyProtection="1">
      <alignment horizontal="center" vertical="center"/>
      <protection locked="0"/>
    </xf>
    <xf numFmtId="0" fontId="13" fillId="37" borderId="36" xfId="0" applyFont="1" applyFill="1" applyBorder="1" applyAlignment="1" applyProtection="1">
      <alignment horizontal="center" vertical="center"/>
      <protection locked="0"/>
    </xf>
    <xf numFmtId="0" fontId="13" fillId="37" borderId="27" xfId="0" applyFont="1" applyFill="1" applyBorder="1" applyAlignment="1" applyProtection="1">
      <alignment horizontal="center" vertical="center"/>
      <protection locked="0"/>
    </xf>
    <xf numFmtId="0" fontId="0" fillId="37" borderId="27" xfId="0" applyFill="1" applyBorder="1" applyAlignment="1">
      <alignment horizontal="center" vertical="center"/>
    </xf>
    <xf numFmtId="0" fontId="13" fillId="37" borderId="0" xfId="0" applyFont="1" applyFill="1" applyBorder="1" applyAlignment="1" applyProtection="1">
      <alignment horizontal="center" vertical="center"/>
      <protection locked="0"/>
    </xf>
    <xf numFmtId="0" fontId="13" fillId="37" borderId="39" xfId="0" applyFont="1" applyFill="1" applyBorder="1" applyAlignment="1">
      <alignment horizontal="center" vertical="center"/>
    </xf>
    <xf numFmtId="0" fontId="22" fillId="9" borderId="40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center" vertical="center"/>
    </xf>
    <xf numFmtId="0" fontId="13" fillId="33" borderId="26" xfId="0" applyFont="1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>
      <alignment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13" fillId="33" borderId="22" xfId="0" applyFont="1" applyFill="1" applyBorder="1" applyAlignment="1" quotePrefix="1">
      <alignment horizontal="center" vertical="center"/>
    </xf>
    <xf numFmtId="0" fontId="13" fillId="38" borderId="23" xfId="0" applyFont="1" applyFill="1" applyBorder="1" applyAlignment="1" applyProtection="1">
      <alignment horizontal="center" vertical="center"/>
      <protection locked="0"/>
    </xf>
    <xf numFmtId="0" fontId="13" fillId="38" borderId="27" xfId="0" applyFont="1" applyFill="1" applyBorder="1" applyAlignment="1" applyProtection="1">
      <alignment horizontal="center" vertical="center"/>
      <protection locked="0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34" borderId="35" xfId="0" applyFont="1" applyFill="1" applyBorder="1" applyAlignment="1" applyProtection="1">
      <alignment horizontal="center" vertical="center"/>
      <protection locked="0"/>
    </xf>
    <xf numFmtId="0" fontId="13" fillId="34" borderId="37" xfId="0" applyFont="1" applyFill="1" applyBorder="1" applyAlignment="1" applyProtection="1">
      <alignment horizontal="center" vertical="center"/>
      <protection locked="0"/>
    </xf>
    <xf numFmtId="0" fontId="13" fillId="34" borderId="38" xfId="0" applyFont="1" applyFill="1" applyBorder="1" applyAlignment="1" applyProtection="1">
      <alignment horizontal="center" vertical="center"/>
      <protection locked="0"/>
    </xf>
    <xf numFmtId="0" fontId="13" fillId="34" borderId="27" xfId="0" applyFont="1" applyFill="1" applyBorder="1" applyAlignment="1" applyProtection="1">
      <alignment horizontal="center" vertical="center"/>
      <protection locked="0"/>
    </xf>
    <xf numFmtId="0" fontId="65" fillId="34" borderId="27" xfId="0" applyFont="1" applyFill="1" applyBorder="1" applyAlignment="1" applyProtection="1">
      <alignment horizontal="center" vertical="center"/>
      <protection locked="0"/>
    </xf>
    <xf numFmtId="0" fontId="13" fillId="34" borderId="36" xfId="0" applyFont="1" applyFill="1" applyBorder="1" applyAlignment="1" applyProtection="1">
      <alignment horizontal="center" vertical="center"/>
      <protection locked="0"/>
    </xf>
    <xf numFmtId="0" fontId="13" fillId="10" borderId="35" xfId="0" applyFont="1" applyFill="1" applyBorder="1" applyAlignment="1" applyProtection="1">
      <alignment horizontal="center" vertical="center"/>
      <protection locked="0"/>
    </xf>
    <xf numFmtId="0" fontId="13" fillId="10" borderId="27" xfId="0" applyFont="1" applyFill="1" applyBorder="1" applyAlignment="1" applyProtection="1">
      <alignment horizontal="center" vertical="center"/>
      <protection locked="0"/>
    </xf>
    <xf numFmtId="0" fontId="13" fillId="10" borderId="23" xfId="0" applyFont="1" applyFill="1" applyBorder="1" applyAlignment="1" applyProtection="1">
      <alignment horizontal="center" vertical="center"/>
      <protection locked="0"/>
    </xf>
    <xf numFmtId="0" fontId="13" fillId="10" borderId="30" xfId="0" applyFont="1" applyFill="1" applyBorder="1" applyAlignment="1" applyProtection="1">
      <alignment horizontal="center" vertical="center"/>
      <protection locked="0"/>
    </xf>
    <xf numFmtId="0" fontId="22" fillId="7" borderId="40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0" fontId="13" fillId="7" borderId="39" xfId="0" applyFont="1" applyFill="1" applyBorder="1" applyAlignment="1">
      <alignment horizontal="center" vertical="center"/>
    </xf>
    <xf numFmtId="0" fontId="13" fillId="7" borderId="35" xfId="0" applyFont="1" applyFill="1" applyBorder="1" applyAlignment="1" applyProtection="1">
      <alignment horizontal="center" vertical="center"/>
      <protection locked="0"/>
    </xf>
    <xf numFmtId="0" fontId="13" fillId="7" borderId="35" xfId="0" applyFont="1" applyFill="1" applyBorder="1" applyAlignment="1">
      <alignment horizontal="center" vertical="center"/>
    </xf>
    <xf numFmtId="0" fontId="13" fillId="7" borderId="30" xfId="0" applyFont="1" applyFill="1" applyBorder="1" applyAlignment="1" applyProtection="1">
      <alignment horizontal="center" vertical="center"/>
      <protection locked="0"/>
    </xf>
    <xf numFmtId="0" fontId="13" fillId="7" borderId="37" xfId="0" applyFont="1" applyFill="1" applyBorder="1" applyAlignment="1" applyProtection="1">
      <alignment horizontal="center" vertical="center"/>
      <protection locked="0"/>
    </xf>
    <xf numFmtId="0" fontId="13" fillId="36" borderId="35" xfId="0" applyFont="1" applyFill="1" applyBorder="1" applyAlignment="1" applyProtection="1">
      <alignment horizontal="center" vertical="center"/>
      <protection locked="0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 applyProtection="1">
      <alignment horizontal="center" vertical="center"/>
      <protection locked="0"/>
    </xf>
    <xf numFmtId="0" fontId="13" fillId="35" borderId="35" xfId="0" applyFont="1" applyFill="1" applyBorder="1" applyAlignment="1" applyProtection="1">
      <alignment horizontal="center" vertical="center"/>
      <protection locked="0"/>
    </xf>
    <xf numFmtId="0" fontId="13" fillId="35" borderId="27" xfId="0" applyFont="1" applyFill="1" applyBorder="1" applyAlignment="1" applyProtection="1">
      <alignment horizontal="center" vertical="center"/>
      <protection locked="0"/>
    </xf>
    <xf numFmtId="0" fontId="13" fillId="35" borderId="37" xfId="0" applyFont="1" applyFill="1" applyBorder="1" applyAlignment="1" applyProtection="1">
      <alignment horizontal="center" vertical="center"/>
      <protection locked="0"/>
    </xf>
    <xf numFmtId="0" fontId="13" fillId="35" borderId="39" xfId="0" applyFont="1" applyFill="1" applyBorder="1" applyAlignment="1">
      <alignment horizontal="center" vertical="center"/>
    </xf>
    <xf numFmtId="0" fontId="13" fillId="35" borderId="38" xfId="0" applyFont="1" applyFill="1" applyBorder="1" applyAlignment="1" applyProtection="1">
      <alignment horizontal="center" vertical="center"/>
      <protection locked="0"/>
    </xf>
    <xf numFmtId="0" fontId="13" fillId="35" borderId="30" xfId="0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Border="1" applyAlignment="1" applyProtection="1">
      <alignment horizontal="center" vertical="center"/>
      <protection locked="0"/>
    </xf>
    <xf numFmtId="0" fontId="13" fillId="11" borderId="39" xfId="0" applyFont="1" applyFill="1" applyBorder="1" applyAlignment="1">
      <alignment horizontal="center" vertical="center"/>
    </xf>
    <xf numFmtId="0" fontId="13" fillId="11" borderId="22" xfId="0" applyFont="1" applyFill="1" applyBorder="1" applyAlignment="1">
      <alignment horizontal="center" vertical="center"/>
    </xf>
    <xf numFmtId="0" fontId="13" fillId="11" borderId="23" xfId="0" applyFont="1" applyFill="1" applyBorder="1" applyAlignment="1" applyProtection="1">
      <alignment horizontal="center" vertical="center"/>
      <protection locked="0"/>
    </xf>
    <xf numFmtId="0" fontId="13" fillId="11" borderId="30" xfId="0" applyFont="1" applyFill="1" applyBorder="1" applyAlignment="1" applyProtection="1">
      <alignment horizontal="center" vertical="center"/>
      <protection locked="0"/>
    </xf>
    <xf numFmtId="0" fontId="13" fillId="11" borderId="35" xfId="0" applyFont="1" applyFill="1" applyBorder="1" applyAlignment="1" applyProtection="1">
      <alignment horizontal="center" vertical="center"/>
      <protection locked="0"/>
    </xf>
    <xf numFmtId="0" fontId="13" fillId="11" borderId="27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9" borderId="22" xfId="0" applyFont="1" applyFill="1" applyBorder="1" applyAlignment="1">
      <alignment horizontal="center" vertical="center"/>
    </xf>
    <xf numFmtId="0" fontId="13" fillId="9" borderId="23" xfId="0" applyFont="1" applyFill="1" applyBorder="1" applyAlignment="1" applyProtection="1">
      <alignment horizontal="center" vertical="center"/>
      <protection locked="0"/>
    </xf>
    <xf numFmtId="0" fontId="13" fillId="9" borderId="30" xfId="0" applyFont="1" applyFill="1" applyBorder="1" applyAlignment="1" applyProtection="1">
      <alignment horizontal="center" vertical="center"/>
      <protection locked="0"/>
    </xf>
    <xf numFmtId="0" fontId="13" fillId="9" borderId="2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36" borderId="22" xfId="0" applyFont="1" applyFill="1" applyBorder="1" applyAlignment="1">
      <alignment horizontal="center" vertical="center"/>
    </xf>
    <xf numFmtId="0" fontId="13" fillId="36" borderId="27" xfId="0" applyFont="1" applyFill="1" applyBorder="1" applyAlignment="1" applyProtection="1">
      <alignment horizontal="center" vertical="center"/>
      <protection locked="0"/>
    </xf>
    <xf numFmtId="0" fontId="13" fillId="7" borderId="38" xfId="0" applyFont="1" applyFill="1" applyBorder="1" applyAlignment="1" applyProtection="1">
      <alignment horizontal="center" vertical="center"/>
      <protection locked="0"/>
    </xf>
    <xf numFmtId="0" fontId="13" fillId="7" borderId="27" xfId="0" applyFont="1" applyFill="1" applyBorder="1" applyAlignment="1" applyProtection="1">
      <alignment horizontal="center" vertical="center"/>
      <protection locked="0"/>
    </xf>
    <xf numFmtId="0" fontId="65" fillId="7" borderId="27" xfId="0" applyFont="1" applyFill="1" applyBorder="1" applyAlignment="1" applyProtection="1">
      <alignment horizontal="center" vertical="center"/>
      <protection locked="0"/>
    </xf>
    <xf numFmtId="0" fontId="13" fillId="33" borderId="41" xfId="0" applyFont="1" applyFill="1" applyBorder="1" applyAlignment="1" applyProtection="1">
      <alignment horizontal="center" vertical="center"/>
      <protection locked="0"/>
    </xf>
    <xf numFmtId="0" fontId="13" fillId="7" borderId="29" xfId="0" applyFont="1" applyFill="1" applyBorder="1" applyAlignment="1" applyProtection="1">
      <alignment horizontal="center" vertical="center"/>
      <protection locked="0"/>
    </xf>
    <xf numFmtId="0" fontId="13" fillId="7" borderId="32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>
      <alignment horizontal="center" vertical="center"/>
    </xf>
    <xf numFmtId="0" fontId="13" fillId="7" borderId="25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66" fillId="33" borderId="42" xfId="0" applyFont="1" applyFill="1" applyBorder="1" applyAlignment="1">
      <alignment horizontal="center" vertical="center"/>
    </xf>
    <xf numFmtId="0" fontId="67" fillId="33" borderId="43" xfId="0" applyFont="1" applyFill="1" applyBorder="1" applyAlignment="1">
      <alignment horizontal="center" vertical="center"/>
    </xf>
    <xf numFmtId="0" fontId="67" fillId="33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67" fillId="0" borderId="47" xfId="0" applyFont="1" applyFill="1" applyBorder="1" applyAlignment="1">
      <alignment horizontal="center" vertical="center"/>
    </xf>
    <xf numFmtId="0" fontId="66" fillId="33" borderId="45" xfId="0" applyFont="1" applyFill="1" applyBorder="1" applyAlignment="1">
      <alignment horizontal="center" vertical="center"/>
    </xf>
    <xf numFmtId="0" fontId="67" fillId="33" borderId="46" xfId="0" applyFont="1" applyFill="1" applyBorder="1" applyAlignment="1">
      <alignment horizontal="center" vertical="center"/>
    </xf>
    <xf numFmtId="0" fontId="67" fillId="33" borderId="47" xfId="0" applyFont="1" applyFill="1" applyBorder="1" applyAlignment="1">
      <alignment horizontal="center" vertical="center"/>
    </xf>
    <xf numFmtId="0" fontId="66" fillId="33" borderId="48" xfId="0" applyFont="1" applyFill="1" applyBorder="1" applyAlignment="1">
      <alignment horizontal="center" vertical="center"/>
    </xf>
    <xf numFmtId="0" fontId="67" fillId="33" borderId="49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 textRotation="90"/>
    </xf>
    <xf numFmtId="0" fontId="5" fillId="39" borderId="19" xfId="0" applyFont="1" applyFill="1" applyBorder="1" applyAlignment="1">
      <alignment horizontal="center" vertical="center" textRotation="90"/>
    </xf>
    <xf numFmtId="0" fontId="5" fillId="39" borderId="40" xfId="0" applyFont="1" applyFill="1" applyBorder="1" applyAlignment="1">
      <alignment horizontal="center" vertical="center" textRotation="90"/>
    </xf>
    <xf numFmtId="0" fontId="2" fillId="39" borderId="50" xfId="0" applyFont="1" applyFill="1" applyBorder="1" applyAlignment="1">
      <alignment horizontal="center" vertical="center"/>
    </xf>
    <xf numFmtId="0" fontId="3" fillId="39" borderId="51" xfId="0" applyFont="1" applyFill="1" applyBorder="1" applyAlignment="1">
      <alignment horizontal="center" vertical="center"/>
    </xf>
    <xf numFmtId="0" fontId="3" fillId="39" borderId="52" xfId="0" applyFont="1" applyFill="1" applyBorder="1" applyAlignment="1">
      <alignment horizontal="center" vertical="center"/>
    </xf>
    <xf numFmtId="0" fontId="3" fillId="39" borderId="53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3" fillId="39" borderId="5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9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92D050"/>
        </patternFill>
      </fill>
    </dxf>
    <dxf>
      <font>
        <i val="0"/>
        <strike val="0"/>
        <color rgb="FF0070C0"/>
      </font>
      <fill>
        <patternFill patternType="solid">
          <fgColor indexed="65"/>
          <bgColor rgb="FFC6EFCE"/>
        </patternFill>
      </fill>
    </dxf>
    <dxf>
      <fill>
        <patternFill patternType="solid">
          <fgColor indexed="65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677"/>
  <sheetViews>
    <sheetView tabSelected="1" zoomScale="60" zoomScaleNormal="6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F11" sqref="AF11"/>
    </sheetView>
  </sheetViews>
  <sheetFormatPr defaultColWidth="11.421875" defaultRowHeight="12.75"/>
  <cols>
    <col min="1" max="1" width="4.00390625" style="36" customWidth="1"/>
    <col min="2" max="2" width="28.8515625" style="37" customWidth="1"/>
    <col min="3" max="3" width="10.421875" style="38" bestFit="1" customWidth="1"/>
    <col min="4" max="4" width="11.421875" style="38" bestFit="1" customWidth="1"/>
    <col min="5" max="5" width="9.7109375" style="38" customWidth="1"/>
    <col min="6" max="6" width="10.28125" style="38" customWidth="1"/>
    <col min="7" max="7" width="10.421875" style="38" bestFit="1" customWidth="1"/>
    <col min="8" max="8" width="8.00390625" style="38" customWidth="1"/>
    <col min="9" max="9" width="10.421875" style="38" customWidth="1"/>
    <col min="10" max="12" width="10.421875" style="38" bestFit="1" customWidth="1"/>
    <col min="13" max="13" width="10.421875" style="38" customWidth="1"/>
    <col min="14" max="14" width="7.8515625" style="38" customWidth="1"/>
    <col min="15" max="15" width="11.140625" style="38" bestFit="1" customWidth="1"/>
    <col min="16" max="16" width="11.421875" style="38" bestFit="1" customWidth="1"/>
    <col min="17" max="17" width="10.421875" style="38" bestFit="1" customWidth="1"/>
    <col min="18" max="19" width="11.421875" style="38" bestFit="1" customWidth="1"/>
    <col min="20" max="22" width="10.421875" style="38" bestFit="1" customWidth="1"/>
    <col min="23" max="25" width="11.421875" style="38" bestFit="1" customWidth="1"/>
    <col min="26" max="26" width="6.421875" style="38" customWidth="1"/>
    <col min="27" max="30" width="10.421875" style="38" bestFit="1" customWidth="1"/>
    <col min="31" max="31" width="11.421875" style="38" bestFit="1" customWidth="1"/>
    <col min="32" max="32" width="10.421875" style="38" bestFit="1" customWidth="1"/>
    <col min="33" max="34" width="11.421875" style="38" bestFit="1" customWidth="1"/>
    <col min="35" max="35" width="11.140625" style="38" bestFit="1" customWidth="1"/>
    <col min="36" max="36" width="11.421875" style="38" bestFit="1" customWidth="1"/>
    <col min="37" max="37" width="10.421875" style="38" bestFit="1" customWidth="1"/>
    <col min="38" max="38" width="8.7109375" style="38" bestFit="1" customWidth="1"/>
    <col min="39" max="39" width="4.421875" style="39" customWidth="1"/>
    <col min="40" max="40" width="27.28125" style="39" customWidth="1"/>
    <col min="41" max="43" width="6.421875" style="38" customWidth="1"/>
    <col min="44" max="44" width="6.00390625" style="38" customWidth="1"/>
    <col min="45" max="16384" width="11.421875" style="39" customWidth="1"/>
  </cols>
  <sheetData>
    <row r="1" spans="1:2" ht="6" customHeight="1">
      <c r="A1" s="181"/>
      <c r="B1" s="181"/>
    </row>
    <row r="2" spans="1:40" ht="31.5" customHeight="1">
      <c r="A2" s="181"/>
      <c r="B2" s="181"/>
      <c r="C2" s="184" t="s">
        <v>117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63"/>
      <c r="AN2" s="64"/>
    </row>
    <row r="3" spans="1:40" ht="47.25" customHeight="1" thickBot="1">
      <c r="A3" s="41"/>
      <c r="B3" s="179" t="s">
        <v>0</v>
      </c>
      <c r="C3" s="185" t="s">
        <v>1</v>
      </c>
      <c r="D3" s="186"/>
      <c r="E3" s="186"/>
      <c r="F3" s="186"/>
      <c r="G3" s="186"/>
      <c r="H3" s="187"/>
      <c r="I3" s="185" t="s">
        <v>2</v>
      </c>
      <c r="J3" s="186"/>
      <c r="K3" s="186"/>
      <c r="L3" s="186"/>
      <c r="M3" s="186"/>
      <c r="N3" s="188"/>
      <c r="O3" s="189" t="s">
        <v>3</v>
      </c>
      <c r="P3" s="190"/>
      <c r="Q3" s="190"/>
      <c r="R3" s="190"/>
      <c r="S3" s="190"/>
      <c r="T3" s="191"/>
      <c r="U3" s="192" t="s">
        <v>4</v>
      </c>
      <c r="V3" s="193"/>
      <c r="W3" s="193"/>
      <c r="X3" s="193"/>
      <c r="Y3" s="193"/>
      <c r="Z3" s="194"/>
      <c r="AA3" s="192" t="s">
        <v>5</v>
      </c>
      <c r="AB3" s="193"/>
      <c r="AC3" s="193"/>
      <c r="AD3" s="193"/>
      <c r="AE3" s="193"/>
      <c r="AF3" s="194"/>
      <c r="AG3" s="195" t="s">
        <v>6</v>
      </c>
      <c r="AH3" s="196"/>
      <c r="AI3" s="196"/>
      <c r="AJ3" s="196"/>
      <c r="AK3" s="196"/>
      <c r="AL3" s="196"/>
      <c r="AM3" s="40"/>
      <c r="AN3" s="64"/>
    </row>
    <row r="4" spans="1:43" ht="18" customHeight="1" thickBot="1">
      <c r="A4" s="42"/>
      <c r="B4" s="180"/>
      <c r="C4" s="43"/>
      <c r="D4" s="44"/>
      <c r="E4" s="44"/>
      <c r="F4" s="44"/>
      <c r="G4" s="44"/>
      <c r="H4" s="45"/>
      <c r="I4" s="51"/>
      <c r="J4" s="52"/>
      <c r="K4" s="52"/>
      <c r="L4" s="52"/>
      <c r="M4" s="52"/>
      <c r="N4" s="53"/>
      <c r="O4" s="54"/>
      <c r="P4" s="52"/>
      <c r="Q4" s="52"/>
      <c r="R4" s="52"/>
      <c r="S4" s="52"/>
      <c r="T4" s="57"/>
      <c r="U4" s="51"/>
      <c r="V4" s="52"/>
      <c r="W4" s="52"/>
      <c r="X4" s="52"/>
      <c r="Y4" s="52"/>
      <c r="Z4" s="53"/>
      <c r="AA4" s="51"/>
      <c r="AB4" s="52"/>
      <c r="AC4" s="52"/>
      <c r="AD4" s="52"/>
      <c r="AE4" s="52"/>
      <c r="AF4" s="57"/>
      <c r="AG4" s="51"/>
      <c r="AH4" s="52"/>
      <c r="AI4" s="52"/>
      <c r="AJ4" s="52"/>
      <c r="AK4" s="52"/>
      <c r="AL4" s="53"/>
      <c r="AM4" s="65"/>
      <c r="AN4" s="66"/>
      <c r="AO4" s="73" t="s">
        <v>7</v>
      </c>
      <c r="AP4" s="73" t="s">
        <v>8</v>
      </c>
      <c r="AQ4" s="73" t="s">
        <v>9</v>
      </c>
    </row>
    <row r="5" spans="1:44" ht="18" customHeight="1" thickBot="1">
      <c r="A5" s="46"/>
      <c r="B5" s="97" t="s">
        <v>60</v>
      </c>
      <c r="C5" s="122" t="s">
        <v>125</v>
      </c>
      <c r="D5" s="84"/>
      <c r="E5" s="84"/>
      <c r="F5" s="84"/>
      <c r="G5" s="84"/>
      <c r="H5" s="85"/>
      <c r="I5" s="86" t="s">
        <v>63</v>
      </c>
      <c r="J5" s="84" t="s">
        <v>61</v>
      </c>
      <c r="K5" s="84" t="s">
        <v>61</v>
      </c>
      <c r="L5" s="84"/>
      <c r="M5" s="84" t="s">
        <v>62</v>
      </c>
      <c r="N5" s="87"/>
      <c r="O5" s="86"/>
      <c r="P5" s="84"/>
      <c r="Q5" s="84"/>
      <c r="R5" s="118"/>
      <c r="S5" s="84" t="s">
        <v>61</v>
      </c>
      <c r="T5" s="85" t="s">
        <v>63</v>
      </c>
      <c r="U5" s="86"/>
      <c r="V5" s="84"/>
      <c r="W5" s="84"/>
      <c r="X5" s="84"/>
      <c r="Y5" s="84" t="s">
        <v>62</v>
      </c>
      <c r="Z5" s="87"/>
      <c r="AA5" s="88"/>
      <c r="AB5" s="84"/>
      <c r="AC5" s="84" t="s">
        <v>61</v>
      </c>
      <c r="AD5" s="84" t="s">
        <v>62</v>
      </c>
      <c r="AE5" s="89" t="s">
        <v>62</v>
      </c>
      <c r="AF5" s="85" t="s">
        <v>63</v>
      </c>
      <c r="AG5" s="119"/>
      <c r="AH5" s="89"/>
      <c r="AI5" s="89"/>
      <c r="AJ5" s="89"/>
      <c r="AK5" s="120"/>
      <c r="AL5" s="87"/>
      <c r="AM5" s="67"/>
      <c r="AN5" s="105" t="str">
        <f aca="true" t="shared" si="0" ref="AN5:AN52">B5</f>
        <v>ARTUSA </v>
      </c>
      <c r="AO5" s="74">
        <f>36-COUNTBLANK(C5:AL5)-(COUNTIF(C5:AL5,"*X"))</f>
        <v>11</v>
      </c>
      <c r="AP5" s="74">
        <v>11</v>
      </c>
      <c r="AQ5" s="74">
        <v>0</v>
      </c>
      <c r="AR5" s="74">
        <f aca="true" t="shared" si="1" ref="AR5:AR34">AO5-AP5-AQ5</f>
        <v>0</v>
      </c>
    </row>
    <row r="6" spans="1:44" ht="18" customHeight="1" thickBot="1">
      <c r="A6" s="46"/>
      <c r="B6" s="98" t="s">
        <v>64</v>
      </c>
      <c r="C6" s="125" t="s">
        <v>65</v>
      </c>
      <c r="D6" s="126" t="s">
        <v>13</v>
      </c>
      <c r="E6" s="126" t="s">
        <v>68</v>
      </c>
      <c r="F6" s="126" t="s">
        <v>12</v>
      </c>
      <c r="G6" s="127" t="s">
        <v>67</v>
      </c>
      <c r="H6" s="85"/>
      <c r="I6" s="129" t="s">
        <v>67</v>
      </c>
      <c r="J6" s="126" t="s">
        <v>66</v>
      </c>
      <c r="K6" s="126" t="s">
        <v>12</v>
      </c>
      <c r="L6" s="84"/>
      <c r="M6" s="84"/>
      <c r="N6" s="87"/>
      <c r="O6" s="108" t="s">
        <v>15</v>
      </c>
      <c r="P6" s="109" t="s">
        <v>16</v>
      </c>
      <c r="Q6" s="109" t="s">
        <v>17</v>
      </c>
      <c r="R6" s="109" t="s">
        <v>18</v>
      </c>
      <c r="S6" s="109" t="s">
        <v>19</v>
      </c>
      <c r="T6" s="110" t="s">
        <v>20</v>
      </c>
      <c r="U6" s="88" t="s">
        <v>65</v>
      </c>
      <c r="V6" s="84" t="s">
        <v>66</v>
      </c>
      <c r="W6" s="126" t="s">
        <v>67</v>
      </c>
      <c r="X6" s="84"/>
      <c r="Y6" s="84"/>
      <c r="Z6" s="87"/>
      <c r="AA6" s="131" t="s">
        <v>65</v>
      </c>
      <c r="AB6" s="133" t="s">
        <v>13</v>
      </c>
      <c r="AC6" s="132" t="s">
        <v>68</v>
      </c>
      <c r="AD6" s="168" t="s">
        <v>12</v>
      </c>
      <c r="AE6" s="89"/>
      <c r="AF6" s="85"/>
      <c r="AG6" s="132" t="s">
        <v>13</v>
      </c>
      <c r="AH6" s="132" t="s">
        <v>66</v>
      </c>
      <c r="AI6" s="168" t="s">
        <v>68</v>
      </c>
      <c r="AJ6" s="89"/>
      <c r="AK6" s="89"/>
      <c r="AL6" s="87"/>
      <c r="AM6" s="67"/>
      <c r="AN6" s="105" t="str">
        <f t="shared" si="0"/>
        <v>ASTORINO </v>
      </c>
      <c r="AO6" s="74">
        <f aca="true" t="shared" si="2" ref="AO6:AO19">36-COUNTBLANK(C6:AL6)-6-(COUNTIF(C6:AL6,"*X"))</f>
        <v>18</v>
      </c>
      <c r="AP6" s="74">
        <v>18</v>
      </c>
      <c r="AQ6" s="74">
        <v>0</v>
      </c>
      <c r="AR6" s="74">
        <f t="shared" si="1"/>
        <v>0</v>
      </c>
    </row>
    <row r="7" spans="1:44" ht="18" customHeight="1" thickBot="1">
      <c r="A7" s="46"/>
      <c r="B7" s="104" t="s">
        <v>69</v>
      </c>
      <c r="C7" s="83"/>
      <c r="D7" s="84"/>
      <c r="E7" s="84" t="s">
        <v>24</v>
      </c>
      <c r="F7" s="84" t="s">
        <v>23</v>
      </c>
      <c r="G7" s="84" t="s">
        <v>23</v>
      </c>
      <c r="H7" s="85" t="s">
        <v>10</v>
      </c>
      <c r="I7" s="86" t="s">
        <v>14</v>
      </c>
      <c r="J7" s="84"/>
      <c r="K7" s="84" t="s">
        <v>21</v>
      </c>
      <c r="L7" s="84" t="s">
        <v>10</v>
      </c>
      <c r="M7" s="84" t="s">
        <v>24</v>
      </c>
      <c r="N7" s="87"/>
      <c r="O7" s="86" t="s">
        <v>21</v>
      </c>
      <c r="P7" s="84" t="s">
        <v>22</v>
      </c>
      <c r="Q7" s="84"/>
      <c r="R7" s="84" t="s">
        <v>14</v>
      </c>
      <c r="S7" s="137" t="s">
        <v>23</v>
      </c>
      <c r="T7" s="138" t="s">
        <v>24</v>
      </c>
      <c r="U7" s="86" t="s">
        <v>10</v>
      </c>
      <c r="V7" s="84"/>
      <c r="W7" s="84" t="s">
        <v>21</v>
      </c>
      <c r="X7" s="84" t="s">
        <v>23</v>
      </c>
      <c r="Y7" s="84" t="s">
        <v>14</v>
      </c>
      <c r="Z7" s="85"/>
      <c r="AA7" s="86" t="s">
        <v>24</v>
      </c>
      <c r="AB7" s="84" t="s">
        <v>22</v>
      </c>
      <c r="AC7" s="84"/>
      <c r="AD7" s="84"/>
      <c r="AE7" s="84"/>
      <c r="AF7" s="85"/>
      <c r="AG7" s="89" t="s">
        <v>23</v>
      </c>
      <c r="AH7" s="89" t="s">
        <v>24</v>
      </c>
      <c r="AI7" s="89"/>
      <c r="AJ7" s="89"/>
      <c r="AK7" s="89"/>
      <c r="AL7" s="87"/>
      <c r="AM7" s="67"/>
      <c r="AN7" s="105" t="str">
        <f t="shared" si="0"/>
        <v>AVERTA</v>
      </c>
      <c r="AO7" s="74">
        <f>36-COUNTBLANK(C7:AL7)-(COUNTIF(C7:AL7,"*X"))</f>
        <v>21</v>
      </c>
      <c r="AP7" s="74">
        <v>21</v>
      </c>
      <c r="AQ7" s="74">
        <v>0</v>
      </c>
      <c r="AR7" s="74">
        <f t="shared" si="1"/>
        <v>0</v>
      </c>
    </row>
    <row r="8" spans="1:44" ht="18" customHeight="1" thickBot="1">
      <c r="A8" s="46"/>
      <c r="B8" s="97" t="s">
        <v>70</v>
      </c>
      <c r="C8" s="86" t="s">
        <v>14</v>
      </c>
      <c r="D8" s="84" t="s">
        <v>24</v>
      </c>
      <c r="E8" s="84" t="s">
        <v>10</v>
      </c>
      <c r="F8" s="84" t="s">
        <v>21</v>
      </c>
      <c r="G8" s="84"/>
      <c r="H8" s="85"/>
      <c r="I8" s="86" t="s">
        <v>21</v>
      </c>
      <c r="J8" s="84" t="s">
        <v>10</v>
      </c>
      <c r="K8" s="123" t="s">
        <v>27</v>
      </c>
      <c r="L8" s="84"/>
      <c r="M8" s="84"/>
      <c r="N8" s="87"/>
      <c r="O8" s="86" t="s">
        <v>24</v>
      </c>
      <c r="P8" s="84" t="s">
        <v>24</v>
      </c>
      <c r="Q8" s="84" t="s">
        <v>21</v>
      </c>
      <c r="R8" s="84" t="s">
        <v>27</v>
      </c>
      <c r="S8" s="84"/>
      <c r="T8" s="85" t="s">
        <v>10</v>
      </c>
      <c r="U8" s="88" t="s">
        <v>14</v>
      </c>
      <c r="V8" s="84" t="s">
        <v>21</v>
      </c>
      <c r="W8" s="84" t="s">
        <v>24</v>
      </c>
      <c r="X8" s="84"/>
      <c r="Y8" s="84"/>
      <c r="Z8" s="87"/>
      <c r="AA8" s="86" t="s">
        <v>14</v>
      </c>
      <c r="AB8" s="89" t="s">
        <v>14</v>
      </c>
      <c r="AC8" s="89" t="s">
        <v>10</v>
      </c>
      <c r="AD8" s="89"/>
      <c r="AE8" s="89"/>
      <c r="AF8" s="85"/>
      <c r="AG8" s="113" t="s">
        <v>15</v>
      </c>
      <c r="AH8" s="113" t="s">
        <v>16</v>
      </c>
      <c r="AI8" s="113" t="s">
        <v>17</v>
      </c>
      <c r="AJ8" s="113" t="s">
        <v>18</v>
      </c>
      <c r="AK8" s="113" t="s">
        <v>19</v>
      </c>
      <c r="AL8" s="112" t="s">
        <v>20</v>
      </c>
      <c r="AM8" s="67"/>
      <c r="AN8" s="105" t="str">
        <f t="shared" si="0"/>
        <v>BAGNATO </v>
      </c>
      <c r="AO8" s="74">
        <f t="shared" si="2"/>
        <v>18</v>
      </c>
      <c r="AP8" s="74">
        <v>18</v>
      </c>
      <c r="AQ8" s="74">
        <v>0</v>
      </c>
      <c r="AR8" s="74">
        <f t="shared" si="1"/>
        <v>0</v>
      </c>
    </row>
    <row r="9" spans="1:44" ht="18" customHeight="1" thickBot="1">
      <c r="A9" s="46"/>
      <c r="B9" s="139" t="s">
        <v>71</v>
      </c>
      <c r="C9" s="108" t="s">
        <v>123</v>
      </c>
      <c r="D9" s="109" t="s">
        <v>16</v>
      </c>
      <c r="E9" s="109" t="s">
        <v>17</v>
      </c>
      <c r="F9" s="109" t="s">
        <v>18</v>
      </c>
      <c r="G9" s="109" t="s">
        <v>19</v>
      </c>
      <c r="H9" s="110" t="s">
        <v>20</v>
      </c>
      <c r="I9" s="86"/>
      <c r="J9" s="84" t="s">
        <v>62</v>
      </c>
      <c r="K9" s="123" t="s">
        <v>27</v>
      </c>
      <c r="L9" s="141" t="s">
        <v>65</v>
      </c>
      <c r="M9" s="141" t="s">
        <v>65</v>
      </c>
      <c r="N9" s="87"/>
      <c r="O9" s="86"/>
      <c r="P9" s="84"/>
      <c r="Q9" s="84"/>
      <c r="R9" s="141" t="s">
        <v>68</v>
      </c>
      <c r="S9" s="141" t="s">
        <v>62</v>
      </c>
      <c r="T9" s="145" t="s">
        <v>65</v>
      </c>
      <c r="U9" s="143" t="s">
        <v>68</v>
      </c>
      <c r="V9" s="141" t="s">
        <v>65</v>
      </c>
      <c r="W9" s="84"/>
      <c r="X9" s="84"/>
      <c r="Y9" s="84"/>
      <c r="Z9" s="87"/>
      <c r="AA9" s="86"/>
      <c r="AB9" s="172" t="s">
        <v>68</v>
      </c>
      <c r="AC9" s="124" t="s">
        <v>27</v>
      </c>
      <c r="AD9" s="124" t="s">
        <v>27</v>
      </c>
      <c r="AE9" s="89"/>
      <c r="AF9" s="85" t="s">
        <v>62</v>
      </c>
      <c r="AG9" s="168" t="s">
        <v>65</v>
      </c>
      <c r="AH9" s="124" t="s">
        <v>27</v>
      </c>
      <c r="AI9" s="124" t="s">
        <v>27</v>
      </c>
      <c r="AJ9" s="172" t="s">
        <v>62</v>
      </c>
      <c r="AK9" s="172" t="s">
        <v>62</v>
      </c>
      <c r="AL9" s="87"/>
      <c r="AM9" s="67"/>
      <c r="AN9" s="105" t="str">
        <f t="shared" si="0"/>
        <v>BARBALACE </v>
      </c>
      <c r="AO9" s="74">
        <f t="shared" si="2"/>
        <v>18</v>
      </c>
      <c r="AP9" s="74">
        <v>18</v>
      </c>
      <c r="AQ9" s="74">
        <v>0</v>
      </c>
      <c r="AR9" s="74">
        <f t="shared" si="1"/>
        <v>0</v>
      </c>
    </row>
    <row r="10" spans="1:44" ht="18" customHeight="1" thickBot="1">
      <c r="A10" s="46"/>
      <c r="B10" s="97" t="s">
        <v>74</v>
      </c>
      <c r="C10" s="83" t="s">
        <v>68</v>
      </c>
      <c r="D10" s="84" t="s">
        <v>68</v>
      </c>
      <c r="E10" s="84" t="s">
        <v>13</v>
      </c>
      <c r="F10" s="84" t="s">
        <v>14</v>
      </c>
      <c r="G10" s="84" t="s">
        <v>12</v>
      </c>
      <c r="H10" s="85"/>
      <c r="I10" s="86"/>
      <c r="J10" s="84" t="s">
        <v>68</v>
      </c>
      <c r="K10" s="84"/>
      <c r="L10" s="84" t="s">
        <v>12</v>
      </c>
      <c r="M10" s="84" t="s">
        <v>13</v>
      </c>
      <c r="N10" s="87"/>
      <c r="O10" s="86" t="s">
        <v>13</v>
      </c>
      <c r="P10" s="84" t="s">
        <v>13</v>
      </c>
      <c r="Q10" s="84" t="s">
        <v>12</v>
      </c>
      <c r="R10" s="84" t="s">
        <v>12</v>
      </c>
      <c r="S10" s="84" t="s">
        <v>68</v>
      </c>
      <c r="T10" s="85"/>
      <c r="U10" s="108" t="s">
        <v>15</v>
      </c>
      <c r="V10" s="109" t="s">
        <v>16</v>
      </c>
      <c r="W10" s="109" t="s">
        <v>17</v>
      </c>
      <c r="X10" s="109" t="s">
        <v>18</v>
      </c>
      <c r="Y10" s="109" t="s">
        <v>19</v>
      </c>
      <c r="Z10" s="110" t="s">
        <v>20</v>
      </c>
      <c r="AA10" s="86"/>
      <c r="AB10" s="89" t="s">
        <v>12</v>
      </c>
      <c r="AC10" s="89" t="s">
        <v>13</v>
      </c>
      <c r="AD10" s="89" t="s">
        <v>68</v>
      </c>
      <c r="AE10" s="84"/>
      <c r="AF10" s="85"/>
      <c r="AG10" s="89"/>
      <c r="AH10" s="89" t="s">
        <v>13</v>
      </c>
      <c r="AI10" s="89" t="s">
        <v>14</v>
      </c>
      <c r="AJ10" s="89" t="s">
        <v>12</v>
      </c>
      <c r="AK10" s="89" t="s">
        <v>68</v>
      </c>
      <c r="AL10" s="87"/>
      <c r="AM10" s="67"/>
      <c r="AN10" s="105" t="str">
        <f t="shared" si="0"/>
        <v>BARRITTA</v>
      </c>
      <c r="AO10" s="74">
        <f t="shared" si="2"/>
        <v>20</v>
      </c>
      <c r="AP10" s="74">
        <v>20</v>
      </c>
      <c r="AQ10" s="74">
        <v>0</v>
      </c>
      <c r="AR10" s="74">
        <f t="shared" si="1"/>
        <v>0</v>
      </c>
    </row>
    <row r="11" spans="1:44" ht="18" customHeight="1" thickBot="1">
      <c r="A11" s="46"/>
      <c r="B11" s="139" t="s">
        <v>75</v>
      </c>
      <c r="C11" s="140" t="s">
        <v>61</v>
      </c>
      <c r="D11" s="141" t="s">
        <v>61</v>
      </c>
      <c r="E11" s="141" t="s">
        <v>63</v>
      </c>
      <c r="F11" s="127"/>
      <c r="G11" s="84"/>
      <c r="H11" s="85"/>
      <c r="I11" s="141" t="s">
        <v>13</v>
      </c>
      <c r="J11" s="141" t="s">
        <v>12</v>
      </c>
      <c r="K11" s="141" t="s">
        <v>63</v>
      </c>
      <c r="L11" s="141" t="s">
        <v>65</v>
      </c>
      <c r="M11" s="141" t="s">
        <v>65</v>
      </c>
      <c r="N11" s="91"/>
      <c r="O11" s="86"/>
      <c r="P11" s="141" t="s">
        <v>12</v>
      </c>
      <c r="Q11" s="141" t="s">
        <v>84</v>
      </c>
      <c r="R11" s="141" t="s">
        <v>68</v>
      </c>
      <c r="S11" s="141" t="s">
        <v>62</v>
      </c>
      <c r="T11" s="145" t="s">
        <v>65</v>
      </c>
      <c r="U11" s="143" t="s">
        <v>61</v>
      </c>
      <c r="V11" s="141" t="s">
        <v>65</v>
      </c>
      <c r="W11" s="141" t="s">
        <v>63</v>
      </c>
      <c r="X11" s="141" t="s">
        <v>13</v>
      </c>
      <c r="Y11" s="84"/>
      <c r="Z11" s="91"/>
      <c r="AA11" s="128"/>
      <c r="AB11" s="173" t="s">
        <v>68</v>
      </c>
      <c r="AC11" s="173" t="s">
        <v>63</v>
      </c>
      <c r="AD11" s="172" t="s">
        <v>63</v>
      </c>
      <c r="AE11" s="89"/>
      <c r="AF11" s="92"/>
      <c r="AG11" s="168"/>
      <c r="AH11" s="89"/>
      <c r="AI11" s="89"/>
      <c r="AJ11" s="172" t="s">
        <v>62</v>
      </c>
      <c r="AK11" s="172" t="s">
        <v>62</v>
      </c>
      <c r="AL11" s="87"/>
      <c r="AM11" s="67"/>
      <c r="AN11" s="105" t="str">
        <f t="shared" si="0"/>
        <v>BONACCURSO </v>
      </c>
      <c r="AO11" s="74">
        <f>36-COUNTBLANK(C11:AL11)-(COUNTIF(C11:AL11,"*X"))</f>
        <v>22</v>
      </c>
      <c r="AP11" s="74">
        <v>22</v>
      </c>
      <c r="AQ11" s="74">
        <v>0</v>
      </c>
      <c r="AR11" s="74">
        <f t="shared" si="1"/>
        <v>0</v>
      </c>
    </row>
    <row r="12" spans="1:44" ht="18" customHeight="1" thickBot="1">
      <c r="A12" s="46"/>
      <c r="B12" s="97" t="s">
        <v>76</v>
      </c>
      <c r="C12" s="83" t="s">
        <v>12</v>
      </c>
      <c r="D12" s="84" t="s">
        <v>67</v>
      </c>
      <c r="E12" s="84"/>
      <c r="F12" s="84"/>
      <c r="G12" s="84"/>
      <c r="H12" s="85"/>
      <c r="I12" s="86"/>
      <c r="J12" s="84"/>
      <c r="K12" s="89" t="s">
        <v>27</v>
      </c>
      <c r="L12" s="84" t="s">
        <v>68</v>
      </c>
      <c r="M12" s="84" t="s">
        <v>66</v>
      </c>
      <c r="N12" s="87"/>
      <c r="O12" s="108" t="s">
        <v>15</v>
      </c>
      <c r="P12" s="109" t="s">
        <v>16</v>
      </c>
      <c r="Q12" s="109" t="s">
        <v>17</v>
      </c>
      <c r="R12" s="109" t="s">
        <v>18</v>
      </c>
      <c r="S12" s="109" t="s">
        <v>19</v>
      </c>
      <c r="T12" s="110" t="s">
        <v>20</v>
      </c>
      <c r="U12" s="88" t="s">
        <v>21</v>
      </c>
      <c r="V12" s="89" t="s">
        <v>27</v>
      </c>
      <c r="W12" s="141" t="s">
        <v>77</v>
      </c>
      <c r="X12" s="84"/>
      <c r="Y12" s="84"/>
      <c r="Z12" s="87"/>
      <c r="AA12" s="86" t="s">
        <v>12</v>
      </c>
      <c r="AB12" s="93" t="s">
        <v>24</v>
      </c>
      <c r="AC12" s="89" t="s">
        <v>80</v>
      </c>
      <c r="AD12" s="89" t="s">
        <v>77</v>
      </c>
      <c r="AE12" s="89" t="s">
        <v>27</v>
      </c>
      <c r="AF12" s="92"/>
      <c r="AG12" s="89" t="s">
        <v>24</v>
      </c>
      <c r="AH12" s="89" t="s">
        <v>68</v>
      </c>
      <c r="AI12" s="89" t="s">
        <v>27</v>
      </c>
      <c r="AJ12" s="89" t="s">
        <v>66</v>
      </c>
      <c r="AK12" s="89" t="s">
        <v>21</v>
      </c>
      <c r="AL12" s="87"/>
      <c r="AM12" s="67"/>
      <c r="AN12" s="105" t="str">
        <f t="shared" si="0"/>
        <v>BORAGINA </v>
      </c>
      <c r="AO12" s="74">
        <f t="shared" si="2"/>
        <v>18</v>
      </c>
      <c r="AP12" s="74">
        <v>18</v>
      </c>
      <c r="AQ12" s="74">
        <v>0</v>
      </c>
      <c r="AR12" s="74">
        <f t="shared" si="1"/>
        <v>0</v>
      </c>
    </row>
    <row r="13" spans="1:44" ht="18" customHeight="1" thickBot="1">
      <c r="A13" s="46"/>
      <c r="B13" s="139" t="s">
        <v>78</v>
      </c>
      <c r="C13" s="108" t="s">
        <v>15</v>
      </c>
      <c r="D13" s="109" t="s">
        <v>16</v>
      </c>
      <c r="E13" s="109" t="s">
        <v>17</v>
      </c>
      <c r="F13" s="109" t="s">
        <v>18</v>
      </c>
      <c r="G13" s="109" t="s">
        <v>19</v>
      </c>
      <c r="H13" s="110" t="s">
        <v>20</v>
      </c>
      <c r="I13" s="86" t="s">
        <v>24</v>
      </c>
      <c r="J13" s="141" t="s">
        <v>12</v>
      </c>
      <c r="K13" s="84" t="s">
        <v>27</v>
      </c>
      <c r="L13" s="141" t="s">
        <v>66</v>
      </c>
      <c r="M13" s="84" t="s">
        <v>22</v>
      </c>
      <c r="N13" s="87"/>
      <c r="O13" s="86"/>
      <c r="P13" s="141" t="s">
        <v>12</v>
      </c>
      <c r="Q13" s="141" t="s">
        <v>66</v>
      </c>
      <c r="R13" s="127" t="s">
        <v>22</v>
      </c>
      <c r="T13" s="85"/>
      <c r="U13" s="88"/>
      <c r="V13" s="89" t="s">
        <v>22</v>
      </c>
      <c r="W13" s="141" t="s">
        <v>12</v>
      </c>
      <c r="X13" s="141" t="s">
        <v>66</v>
      </c>
      <c r="Y13" s="84" t="s">
        <v>23</v>
      </c>
      <c r="Z13" s="87"/>
      <c r="AA13" s="86"/>
      <c r="AB13" s="89"/>
      <c r="AC13" s="89"/>
      <c r="AD13" s="89"/>
      <c r="AE13" s="89" t="s">
        <v>24</v>
      </c>
      <c r="AF13" s="85" t="s">
        <v>23</v>
      </c>
      <c r="AG13" s="89" t="s">
        <v>66</v>
      </c>
      <c r="AH13" s="89" t="s">
        <v>27</v>
      </c>
      <c r="AI13" s="89" t="s">
        <v>23</v>
      </c>
      <c r="AJ13" s="89"/>
      <c r="AK13" s="89" t="s">
        <v>24</v>
      </c>
      <c r="AL13" s="87"/>
      <c r="AM13" s="67"/>
      <c r="AN13" s="105" t="str">
        <f t="shared" si="0"/>
        <v>CAMPISI </v>
      </c>
      <c r="AO13" s="74">
        <f t="shared" si="2"/>
        <v>18</v>
      </c>
      <c r="AP13" s="74">
        <v>18</v>
      </c>
      <c r="AQ13" s="74">
        <v>0</v>
      </c>
      <c r="AR13" s="74">
        <f t="shared" si="1"/>
        <v>0</v>
      </c>
    </row>
    <row r="14" spans="1:44" ht="18" customHeight="1" thickBot="1">
      <c r="A14" s="46"/>
      <c r="B14" s="100" t="s">
        <v>79</v>
      </c>
      <c r="C14" s="148" t="s">
        <v>67</v>
      </c>
      <c r="D14" s="149" t="s">
        <v>77</v>
      </c>
      <c r="E14" s="149" t="s">
        <v>61</v>
      </c>
      <c r="F14" s="149" t="s">
        <v>66</v>
      </c>
      <c r="G14" s="149" t="s">
        <v>68</v>
      </c>
      <c r="H14" s="85"/>
      <c r="I14" s="84"/>
      <c r="J14" s="84"/>
      <c r="K14" s="149" t="s">
        <v>68</v>
      </c>
      <c r="L14" s="149" t="s">
        <v>63</v>
      </c>
      <c r="M14" s="149" t="s">
        <v>12</v>
      </c>
      <c r="N14" s="87"/>
      <c r="O14" s="150" t="s">
        <v>80</v>
      </c>
      <c r="P14" s="149" t="s">
        <v>67</v>
      </c>
      <c r="Q14" s="149" t="s">
        <v>63</v>
      </c>
      <c r="R14" s="151" t="s">
        <v>66</v>
      </c>
      <c r="S14" s="151" t="s">
        <v>66</v>
      </c>
      <c r="T14" s="89"/>
      <c r="U14" s="152" t="s">
        <v>66</v>
      </c>
      <c r="V14" s="149" t="s">
        <v>77</v>
      </c>
      <c r="W14" s="127"/>
      <c r="X14" s="84"/>
      <c r="Y14" s="84"/>
      <c r="Z14" s="87"/>
      <c r="AA14" s="150" t="s">
        <v>66</v>
      </c>
      <c r="AB14" s="151" t="s">
        <v>66</v>
      </c>
      <c r="AD14" s="151" t="s">
        <v>61</v>
      </c>
      <c r="AE14" s="151" t="s">
        <v>80</v>
      </c>
      <c r="AF14" s="155" t="s">
        <v>77</v>
      </c>
      <c r="AG14" s="151" t="s">
        <v>63</v>
      </c>
      <c r="AH14" s="151" t="s">
        <v>12</v>
      </c>
      <c r="AJ14" s="151" t="s">
        <v>77</v>
      </c>
      <c r="AK14" s="151" t="s">
        <v>80</v>
      </c>
      <c r="AL14" s="87"/>
      <c r="AM14" s="67"/>
      <c r="AN14" s="105" t="str">
        <f t="shared" si="0"/>
        <v>CARDIA </v>
      </c>
      <c r="AO14" s="74">
        <f>36-COUNTBLANK(C14:AL14)-(COUNTIF(C14:AL14,"*X"))</f>
        <v>24</v>
      </c>
      <c r="AP14" s="74">
        <v>24</v>
      </c>
      <c r="AQ14" s="74">
        <v>0</v>
      </c>
      <c r="AR14" s="74">
        <f t="shared" si="1"/>
        <v>0</v>
      </c>
    </row>
    <row r="15" spans="1:44" ht="18" customHeight="1" thickBot="1">
      <c r="A15" s="46"/>
      <c r="B15" s="97" t="s">
        <v>81</v>
      </c>
      <c r="C15" s="83" t="s">
        <v>12</v>
      </c>
      <c r="D15" s="84" t="s">
        <v>27</v>
      </c>
      <c r="E15" s="84" t="s">
        <v>27</v>
      </c>
      <c r="F15" s="84" t="s">
        <v>27</v>
      </c>
      <c r="G15" s="84" t="s">
        <v>14</v>
      </c>
      <c r="H15" s="85"/>
      <c r="I15" s="86"/>
      <c r="J15" s="84" t="s">
        <v>13</v>
      </c>
      <c r="K15" s="84" t="s">
        <v>27</v>
      </c>
      <c r="L15" s="84" t="s">
        <v>68</v>
      </c>
      <c r="M15" s="84"/>
      <c r="N15" s="87"/>
      <c r="O15" s="86" t="s">
        <v>14</v>
      </c>
      <c r="P15" s="89" t="s">
        <v>27</v>
      </c>
      <c r="Q15" s="89" t="s">
        <v>27</v>
      </c>
      <c r="R15" s="89" t="s">
        <v>27</v>
      </c>
      <c r="S15" s="84"/>
      <c r="T15" s="85" t="s">
        <v>87</v>
      </c>
      <c r="U15" s="109" t="s">
        <v>15</v>
      </c>
      <c r="V15" s="109" t="s">
        <v>16</v>
      </c>
      <c r="W15" s="109" t="s">
        <v>17</v>
      </c>
      <c r="X15" s="109" t="s">
        <v>18</v>
      </c>
      <c r="Y15" s="109" t="s">
        <v>19</v>
      </c>
      <c r="Z15" s="112" t="s">
        <v>20</v>
      </c>
      <c r="AA15" s="86" t="s">
        <v>12</v>
      </c>
      <c r="AB15" s="89" t="s">
        <v>87</v>
      </c>
      <c r="AC15" s="89"/>
      <c r="AD15" s="89"/>
      <c r="AE15" s="89"/>
      <c r="AF15" s="85"/>
      <c r="AG15" s="89"/>
      <c r="AH15" s="89" t="s">
        <v>68</v>
      </c>
      <c r="AI15" s="89" t="s">
        <v>13</v>
      </c>
      <c r="AJ15" s="89" t="s">
        <v>27</v>
      </c>
      <c r="AK15" s="89"/>
      <c r="AL15" s="87"/>
      <c r="AM15" s="67"/>
      <c r="AN15" s="105" t="str">
        <f t="shared" si="0"/>
        <v>CARONE </v>
      </c>
      <c r="AO15" s="74">
        <f t="shared" si="2"/>
        <v>18</v>
      </c>
      <c r="AP15" s="74">
        <v>18</v>
      </c>
      <c r="AQ15" s="74">
        <v>0</v>
      </c>
      <c r="AR15" s="74">
        <f t="shared" si="1"/>
        <v>0</v>
      </c>
    </row>
    <row r="16" spans="1:44" ht="18" customHeight="1" thickBot="1">
      <c r="A16" s="46"/>
      <c r="B16" s="97" t="s">
        <v>83</v>
      </c>
      <c r="C16" s="83" t="s">
        <v>63</v>
      </c>
      <c r="D16" s="84" t="s">
        <v>63</v>
      </c>
      <c r="E16" s="84" t="s">
        <v>65</v>
      </c>
      <c r="F16" s="84" t="s">
        <v>65</v>
      </c>
      <c r="G16" s="84"/>
      <c r="H16" s="85"/>
      <c r="I16" s="86"/>
      <c r="J16" s="56"/>
      <c r="K16" s="86"/>
      <c r="L16" s="84" t="s">
        <v>84</v>
      </c>
      <c r="M16" s="84" t="s">
        <v>61</v>
      </c>
      <c r="N16" s="87"/>
      <c r="O16" s="86" t="s">
        <v>68</v>
      </c>
      <c r="P16" s="84" t="s">
        <v>68</v>
      </c>
      <c r="Q16" s="84"/>
      <c r="R16" s="84"/>
      <c r="S16" s="84" t="s">
        <v>13</v>
      </c>
      <c r="T16" s="85" t="s">
        <v>13</v>
      </c>
      <c r="U16" s="84" t="s">
        <v>62</v>
      </c>
      <c r="V16" s="84" t="s">
        <v>62</v>
      </c>
      <c r="W16" s="127"/>
      <c r="X16" s="89" t="s">
        <v>12</v>
      </c>
      <c r="Y16" s="84" t="s">
        <v>12</v>
      </c>
      <c r="Z16" s="87"/>
      <c r="AA16" s="113" t="s">
        <v>15</v>
      </c>
      <c r="AB16" s="113" t="s">
        <v>16</v>
      </c>
      <c r="AC16" s="109" t="s">
        <v>17</v>
      </c>
      <c r="AD16" s="113" t="s">
        <v>18</v>
      </c>
      <c r="AE16" s="113" t="s">
        <v>19</v>
      </c>
      <c r="AF16" s="110" t="s">
        <v>20</v>
      </c>
      <c r="AG16" s="89"/>
      <c r="AH16" s="89" t="s">
        <v>22</v>
      </c>
      <c r="AI16" s="84" t="s">
        <v>22</v>
      </c>
      <c r="AJ16" s="89" t="s">
        <v>10</v>
      </c>
      <c r="AK16" s="89" t="s">
        <v>10</v>
      </c>
      <c r="AL16" s="87"/>
      <c r="AM16" s="67"/>
      <c r="AN16" s="105" t="str">
        <f t="shared" si="0"/>
        <v>CERAVOLO </v>
      </c>
      <c r="AO16" s="74">
        <f t="shared" si="2"/>
        <v>18</v>
      </c>
      <c r="AP16" s="74">
        <v>18</v>
      </c>
      <c r="AQ16" s="74">
        <v>0</v>
      </c>
      <c r="AR16" s="74">
        <f t="shared" si="1"/>
        <v>0</v>
      </c>
    </row>
    <row r="17" spans="1:44" ht="18" customHeight="1" thickBot="1">
      <c r="A17" s="46"/>
      <c r="B17" s="139" t="s">
        <v>85</v>
      </c>
      <c r="C17" s="142" t="s">
        <v>61</v>
      </c>
      <c r="D17" s="141" t="s">
        <v>61</v>
      </c>
      <c r="E17" s="141" t="s">
        <v>63</v>
      </c>
      <c r="F17" s="127" t="s">
        <v>63</v>
      </c>
      <c r="G17" s="84"/>
      <c r="H17" s="85"/>
      <c r="I17" s="86"/>
      <c r="J17" s="84" t="s">
        <v>27</v>
      </c>
      <c r="K17" s="141" t="s">
        <v>63</v>
      </c>
      <c r="L17" s="84" t="s">
        <v>27</v>
      </c>
      <c r="M17" s="84"/>
      <c r="N17" s="87"/>
      <c r="O17" s="86" t="s">
        <v>63</v>
      </c>
      <c r="P17" s="84" t="s">
        <v>27</v>
      </c>
      <c r="Q17" s="141" t="s">
        <v>84</v>
      </c>
      <c r="R17" s="84" t="s">
        <v>27</v>
      </c>
      <c r="S17" s="84"/>
      <c r="T17" s="85"/>
      <c r="U17" s="128" t="s">
        <v>61</v>
      </c>
      <c r="V17" s="127" t="s">
        <v>63</v>
      </c>
      <c r="W17" s="141" t="s">
        <v>63</v>
      </c>
      <c r="X17" s="84"/>
      <c r="Y17" s="84"/>
      <c r="Z17" s="87"/>
      <c r="AA17" s="128" t="s">
        <v>61</v>
      </c>
      <c r="AB17" s="89" t="s">
        <v>27</v>
      </c>
      <c r="AC17" s="172" t="s">
        <v>63</v>
      </c>
      <c r="AD17" s="172" t="s">
        <v>63</v>
      </c>
      <c r="AE17" s="89"/>
      <c r="AF17" s="85"/>
      <c r="AG17" s="113" t="s">
        <v>15</v>
      </c>
      <c r="AH17" s="113" t="s">
        <v>16</v>
      </c>
      <c r="AI17" s="113" t="s">
        <v>17</v>
      </c>
      <c r="AJ17" s="113" t="s">
        <v>18</v>
      </c>
      <c r="AK17" s="113" t="s">
        <v>19</v>
      </c>
      <c r="AL17" s="112" t="s">
        <v>20</v>
      </c>
      <c r="AM17" s="67"/>
      <c r="AN17" s="105" t="str">
        <f t="shared" si="0"/>
        <v>CHIARELLO </v>
      </c>
      <c r="AO17" s="74">
        <f t="shared" si="2"/>
        <v>18</v>
      </c>
      <c r="AP17" s="74">
        <v>18</v>
      </c>
      <c r="AQ17" s="74">
        <v>0</v>
      </c>
      <c r="AR17" s="74">
        <f t="shared" si="1"/>
        <v>0</v>
      </c>
    </row>
    <row r="18" spans="1:44" ht="18" customHeight="1" thickBot="1">
      <c r="A18" s="46"/>
      <c r="B18" s="99" t="s">
        <v>86</v>
      </c>
      <c r="C18" s="125" t="s">
        <v>77</v>
      </c>
      <c r="D18" s="126" t="s">
        <v>13</v>
      </c>
      <c r="E18" s="126" t="s">
        <v>68</v>
      </c>
      <c r="F18" s="126" t="s">
        <v>12</v>
      </c>
      <c r="G18" s="126" t="s">
        <v>61</v>
      </c>
      <c r="H18" s="85"/>
      <c r="I18" s="129" t="s">
        <v>67</v>
      </c>
      <c r="J18" s="126" t="s">
        <v>66</v>
      </c>
      <c r="K18" s="126" t="s">
        <v>12</v>
      </c>
      <c r="L18" s="126" t="s">
        <v>62</v>
      </c>
      <c r="M18" s="126" t="s">
        <v>63</v>
      </c>
      <c r="N18" s="87"/>
      <c r="O18" s="108" t="s">
        <v>15</v>
      </c>
      <c r="P18" s="109" t="s">
        <v>16</v>
      </c>
      <c r="Q18" s="109" t="s">
        <v>17</v>
      </c>
      <c r="R18" s="109" t="s">
        <v>18</v>
      </c>
      <c r="S18" s="109" t="s">
        <v>19</v>
      </c>
      <c r="T18" s="110" t="s">
        <v>25</v>
      </c>
      <c r="U18" s="126" t="s">
        <v>77</v>
      </c>
      <c r="V18" s="126" t="s">
        <v>87</v>
      </c>
      <c r="W18" s="126" t="s">
        <v>67</v>
      </c>
      <c r="X18" s="84"/>
      <c r="Y18" s="84"/>
      <c r="Z18" s="87"/>
      <c r="AA18" s="129" t="s">
        <v>62</v>
      </c>
      <c r="AB18" s="133" t="s">
        <v>13</v>
      </c>
      <c r="AC18" s="132" t="s">
        <v>68</v>
      </c>
      <c r="AD18" s="127"/>
      <c r="AE18" s="168"/>
      <c r="AF18" s="85"/>
      <c r="AG18" s="89"/>
      <c r="AH18" s="132" t="s">
        <v>66</v>
      </c>
      <c r="AI18" s="132" t="s">
        <v>87</v>
      </c>
      <c r="AJ18" s="132" t="s">
        <v>61</v>
      </c>
      <c r="AK18" s="132" t="s">
        <v>63</v>
      </c>
      <c r="AL18" s="87"/>
      <c r="AM18" s="67"/>
      <c r="AN18" s="105" t="str">
        <f t="shared" si="0"/>
        <v>CIRANNI </v>
      </c>
      <c r="AO18" s="74">
        <f t="shared" si="2"/>
        <v>20</v>
      </c>
      <c r="AP18" s="74">
        <v>20</v>
      </c>
      <c r="AQ18" s="74">
        <v>0</v>
      </c>
      <c r="AR18" s="74">
        <f t="shared" si="1"/>
        <v>0</v>
      </c>
    </row>
    <row r="19" spans="1:44" ht="18" customHeight="1" thickBot="1">
      <c r="A19" s="46"/>
      <c r="B19" s="104" t="s">
        <v>89</v>
      </c>
      <c r="C19" s="116" t="s">
        <v>15</v>
      </c>
      <c r="D19" s="109" t="s">
        <v>16</v>
      </c>
      <c r="E19" s="109" t="s">
        <v>17</v>
      </c>
      <c r="F19" s="113" t="s">
        <v>18</v>
      </c>
      <c r="G19" s="109" t="s">
        <v>19</v>
      </c>
      <c r="H19" s="110" t="s">
        <v>25</v>
      </c>
      <c r="I19" s="147" t="s">
        <v>10</v>
      </c>
      <c r="J19" s="141" t="s">
        <v>21</v>
      </c>
      <c r="K19" s="84" t="s">
        <v>23</v>
      </c>
      <c r="L19" s="84" t="s">
        <v>22</v>
      </c>
      <c r="M19" s="84"/>
      <c r="N19" s="87"/>
      <c r="O19" s="147" t="s">
        <v>22</v>
      </c>
      <c r="P19" s="84" t="s">
        <v>14</v>
      </c>
      <c r="Q19" s="84" t="s">
        <v>24</v>
      </c>
      <c r="R19" s="84" t="s">
        <v>23</v>
      </c>
      <c r="S19" s="84"/>
      <c r="T19" s="85"/>
      <c r="U19" s="88"/>
      <c r="V19" s="84"/>
      <c r="W19" s="84" t="s">
        <v>22</v>
      </c>
      <c r="X19" s="84" t="s">
        <v>10</v>
      </c>
      <c r="Y19" s="84" t="s">
        <v>21</v>
      </c>
      <c r="Z19" s="87"/>
      <c r="AA19" s="86"/>
      <c r="AB19" s="89"/>
      <c r="AC19" s="106"/>
      <c r="AD19" s="89" t="s">
        <v>14</v>
      </c>
      <c r="AE19" s="89" t="s">
        <v>10</v>
      </c>
      <c r="AF19" s="85" t="s">
        <v>24</v>
      </c>
      <c r="AG19" s="89"/>
      <c r="AH19" s="170" t="s">
        <v>23</v>
      </c>
      <c r="AI19" s="170" t="s">
        <v>21</v>
      </c>
      <c r="AJ19" s="170" t="s">
        <v>24</v>
      </c>
      <c r="AK19" s="170" t="s">
        <v>14</v>
      </c>
      <c r="AL19" s="87"/>
      <c r="AM19" s="67"/>
      <c r="AN19" s="105" t="str">
        <f t="shared" si="0"/>
        <v>CUGLIARI </v>
      </c>
      <c r="AO19" s="74">
        <f t="shared" si="2"/>
        <v>18</v>
      </c>
      <c r="AP19" s="74">
        <v>18</v>
      </c>
      <c r="AQ19" s="74">
        <v>0</v>
      </c>
      <c r="AR19" s="74">
        <f t="shared" si="1"/>
        <v>0</v>
      </c>
    </row>
    <row r="20" spans="1:44" ht="18" customHeight="1" thickBot="1">
      <c r="A20" s="46"/>
      <c r="B20" s="97" t="s">
        <v>90</v>
      </c>
      <c r="C20" s="94"/>
      <c r="D20" s="84" t="s">
        <v>65</v>
      </c>
      <c r="E20" s="84" t="s">
        <v>87</v>
      </c>
      <c r="F20" s="89" t="s">
        <v>77</v>
      </c>
      <c r="G20" s="84" t="s">
        <v>62</v>
      </c>
      <c r="H20" s="85"/>
      <c r="I20" s="86"/>
      <c r="J20" s="84"/>
      <c r="K20" s="84" t="s">
        <v>62</v>
      </c>
      <c r="L20" s="84" t="s">
        <v>67</v>
      </c>
      <c r="M20" s="84" t="s">
        <v>87</v>
      </c>
      <c r="N20" s="87"/>
      <c r="O20" s="86"/>
      <c r="P20" s="84" t="s">
        <v>65</v>
      </c>
      <c r="Q20" s="84"/>
      <c r="R20" s="84" t="s">
        <v>62</v>
      </c>
      <c r="S20" s="84" t="s">
        <v>77</v>
      </c>
      <c r="T20" s="85" t="s">
        <v>61</v>
      </c>
      <c r="U20" s="108" t="s">
        <v>15</v>
      </c>
      <c r="V20" s="109" t="s">
        <v>16</v>
      </c>
      <c r="W20" s="109" t="s">
        <v>17</v>
      </c>
      <c r="X20" s="109" t="s">
        <v>18</v>
      </c>
      <c r="Y20" s="109" t="s">
        <v>19</v>
      </c>
      <c r="Z20" s="110" t="s">
        <v>25</v>
      </c>
      <c r="AA20" s="86"/>
      <c r="AB20" s="89" t="s">
        <v>61</v>
      </c>
      <c r="AC20" s="89" t="s">
        <v>77</v>
      </c>
      <c r="AD20" s="89"/>
      <c r="AE20" s="89" t="s">
        <v>87</v>
      </c>
      <c r="AF20" s="85" t="s">
        <v>67</v>
      </c>
      <c r="AG20" s="89"/>
      <c r="AH20" s="89"/>
      <c r="AI20" s="89" t="s">
        <v>61</v>
      </c>
      <c r="AJ20" s="89" t="s">
        <v>67</v>
      </c>
      <c r="AK20" s="89" t="s">
        <v>65</v>
      </c>
      <c r="AL20" s="87"/>
      <c r="AM20" s="67"/>
      <c r="AN20" s="105" t="str">
        <f t="shared" si="0"/>
        <v>CUTRUZZOLA'</v>
      </c>
      <c r="AO20" s="74">
        <v>6</v>
      </c>
      <c r="AP20" s="74">
        <v>6</v>
      </c>
      <c r="AQ20" s="74">
        <v>0</v>
      </c>
      <c r="AR20" s="74">
        <f t="shared" si="1"/>
        <v>0</v>
      </c>
    </row>
    <row r="21" spans="1:44" ht="18" customHeight="1" thickBot="1">
      <c r="A21" s="46"/>
      <c r="B21" s="139" t="s">
        <v>91</v>
      </c>
      <c r="C21" s="177" t="s">
        <v>24</v>
      </c>
      <c r="D21" s="141" t="s">
        <v>10</v>
      </c>
      <c r="E21" s="127" t="s">
        <v>21</v>
      </c>
      <c r="F21" s="84"/>
      <c r="G21" s="84" t="s">
        <v>22</v>
      </c>
      <c r="H21" s="85"/>
      <c r="I21" s="86"/>
      <c r="J21" s="84"/>
      <c r="K21" s="141" t="s">
        <v>22</v>
      </c>
      <c r="L21" s="127" t="s">
        <v>14</v>
      </c>
      <c r="M21" s="84" t="s">
        <v>10</v>
      </c>
      <c r="N21" s="87"/>
      <c r="O21" s="178" t="s">
        <v>23</v>
      </c>
      <c r="P21" s="86" t="s">
        <v>21</v>
      </c>
      <c r="Q21" s="127" t="s">
        <v>14</v>
      </c>
      <c r="R21" s="84" t="s">
        <v>24</v>
      </c>
      <c r="S21" s="84"/>
      <c r="U21" s="84" t="s">
        <v>22</v>
      </c>
      <c r="V21" s="84" t="s">
        <v>23</v>
      </c>
      <c r="W21" s="84"/>
      <c r="X21" s="84" t="s">
        <v>14</v>
      </c>
      <c r="Y21" s="84" t="s">
        <v>10</v>
      </c>
      <c r="Z21" s="87"/>
      <c r="AA21" s="86"/>
      <c r="AB21" s="89"/>
      <c r="AC21" s="172" t="s">
        <v>24</v>
      </c>
      <c r="AD21" s="168" t="s">
        <v>23</v>
      </c>
      <c r="AE21" s="89" t="s">
        <v>21</v>
      </c>
      <c r="AF21" s="85"/>
      <c r="AG21" s="109" t="s">
        <v>15</v>
      </c>
      <c r="AH21" s="109" t="s">
        <v>16</v>
      </c>
      <c r="AI21" s="113" t="s">
        <v>17</v>
      </c>
      <c r="AJ21" s="113" t="s">
        <v>18</v>
      </c>
      <c r="AK21" s="113" t="s">
        <v>19</v>
      </c>
      <c r="AL21" s="112" t="s">
        <v>25</v>
      </c>
      <c r="AM21" s="67"/>
      <c r="AN21" s="105" t="str">
        <f t="shared" si="0"/>
        <v>DE VITO </v>
      </c>
      <c r="AO21" s="74">
        <v>6</v>
      </c>
      <c r="AP21" s="74">
        <v>6</v>
      </c>
      <c r="AQ21" s="74">
        <v>0</v>
      </c>
      <c r="AR21" s="74">
        <f t="shared" si="1"/>
        <v>0</v>
      </c>
    </row>
    <row r="22" spans="1:44" ht="18" customHeight="1" thickBot="1">
      <c r="A22" s="46"/>
      <c r="B22" s="97" t="s">
        <v>92</v>
      </c>
      <c r="C22" s="94" t="s">
        <v>66</v>
      </c>
      <c r="D22" s="84" t="s">
        <v>66</v>
      </c>
      <c r="E22" s="84" t="s">
        <v>77</v>
      </c>
      <c r="F22" s="86" t="s">
        <v>67</v>
      </c>
      <c r="G22" s="84"/>
      <c r="H22" s="85"/>
      <c r="I22" s="86" t="s">
        <v>66</v>
      </c>
      <c r="J22" s="84" t="s">
        <v>67</v>
      </c>
      <c r="K22" s="84" t="s">
        <v>77</v>
      </c>
      <c r="L22" s="84"/>
      <c r="M22" s="84"/>
      <c r="N22" s="87"/>
      <c r="O22" s="108" t="s">
        <v>15</v>
      </c>
      <c r="P22" s="109" t="s">
        <v>16</v>
      </c>
      <c r="Q22" s="109" t="s">
        <v>17</v>
      </c>
      <c r="R22" s="109" t="s">
        <v>18</v>
      </c>
      <c r="S22" s="109" t="s">
        <v>19</v>
      </c>
      <c r="T22" s="110" t="s">
        <v>20</v>
      </c>
      <c r="U22" s="88" t="s">
        <v>67</v>
      </c>
      <c r="V22" s="84"/>
      <c r="W22" s="84" t="s">
        <v>66</v>
      </c>
      <c r="X22" s="84" t="s">
        <v>77</v>
      </c>
      <c r="Y22" s="84" t="s">
        <v>77</v>
      </c>
      <c r="Z22" s="87"/>
      <c r="AA22" s="86" t="s">
        <v>67</v>
      </c>
      <c r="AB22" s="89" t="s">
        <v>88</v>
      </c>
      <c r="AC22" s="89" t="s">
        <v>66</v>
      </c>
      <c r="AD22" s="89"/>
      <c r="AE22" s="89"/>
      <c r="AF22" s="85"/>
      <c r="AG22" s="89" t="s">
        <v>67</v>
      </c>
      <c r="AH22" s="89" t="s">
        <v>67</v>
      </c>
      <c r="AI22" s="89" t="s">
        <v>77</v>
      </c>
      <c r="AJ22" s="89"/>
      <c r="AK22" s="84" t="s">
        <v>66</v>
      </c>
      <c r="AL22" s="87"/>
      <c r="AM22" s="67"/>
      <c r="AN22" s="105" t="str">
        <f t="shared" si="0"/>
        <v>DURANTE </v>
      </c>
      <c r="AO22" s="74">
        <f aca="true" t="shared" si="3" ref="AO22:AO27">36-COUNTBLANK(C22:AL22)-6-(COUNTIF(C22:AL22,"*X"))</f>
        <v>18</v>
      </c>
      <c r="AP22" s="74">
        <v>18</v>
      </c>
      <c r="AQ22" s="74">
        <v>0</v>
      </c>
      <c r="AR22" s="74">
        <f t="shared" si="1"/>
        <v>0</v>
      </c>
    </row>
    <row r="23" spans="1:44" ht="18" customHeight="1" thickBot="1">
      <c r="A23" s="46"/>
      <c r="B23" s="100" t="s">
        <v>93</v>
      </c>
      <c r="C23" s="153" t="s">
        <v>67</v>
      </c>
      <c r="D23" s="149" t="s">
        <v>77</v>
      </c>
      <c r="E23" s="84"/>
      <c r="F23" s="150" t="s">
        <v>66</v>
      </c>
      <c r="G23" s="149" t="s">
        <v>68</v>
      </c>
      <c r="H23" s="85"/>
      <c r="I23" s="86" t="s">
        <v>77</v>
      </c>
      <c r="J23" s="149" t="s">
        <v>65</v>
      </c>
      <c r="K23" s="149" t="s">
        <v>68</v>
      </c>
      <c r="L23" s="84"/>
      <c r="M23" s="84"/>
      <c r="N23" s="87"/>
      <c r="O23" s="150" t="s">
        <v>67</v>
      </c>
      <c r="P23" s="149" t="s">
        <v>67</v>
      </c>
      <c r="R23" s="149" t="s">
        <v>66</v>
      </c>
      <c r="S23" s="149" t="s">
        <v>66</v>
      </c>
      <c r="T23" s="85" t="s">
        <v>11</v>
      </c>
      <c r="U23" s="152" t="s">
        <v>66</v>
      </c>
      <c r="V23" s="149" t="s">
        <v>77</v>
      </c>
      <c r="W23" s="84"/>
      <c r="X23" s="84"/>
      <c r="Y23" s="84"/>
      <c r="Z23" s="87"/>
      <c r="AA23" s="150" t="s">
        <v>66</v>
      </c>
      <c r="AB23" s="151" t="s">
        <v>66</v>
      </c>
      <c r="AC23" s="89" t="s">
        <v>65</v>
      </c>
      <c r="AD23" s="89"/>
      <c r="AE23" s="151" t="s">
        <v>67</v>
      </c>
      <c r="AF23" s="155" t="s">
        <v>77</v>
      </c>
      <c r="AG23" s="151" t="s">
        <v>68</v>
      </c>
      <c r="AH23" s="151" t="s">
        <v>65</v>
      </c>
      <c r="AI23" s="84" t="s">
        <v>66</v>
      </c>
      <c r="AJ23" s="149" t="s">
        <v>77</v>
      </c>
      <c r="AK23" s="149" t="s">
        <v>67</v>
      </c>
      <c r="AL23" s="87"/>
      <c r="AM23" s="67"/>
      <c r="AN23" s="105" t="str">
        <f t="shared" si="0"/>
        <v>FORTE </v>
      </c>
      <c r="AO23" s="74">
        <f>36-COUNTBLANK(C23:AL23)-(COUNTIF(C23:AL23,"*X"))</f>
        <v>24</v>
      </c>
      <c r="AP23" s="74">
        <v>24</v>
      </c>
      <c r="AQ23" s="74">
        <v>0</v>
      </c>
      <c r="AR23" s="74">
        <f t="shared" si="1"/>
        <v>0</v>
      </c>
    </row>
    <row r="24" spans="1:44" ht="18" customHeight="1" thickBot="1">
      <c r="A24" s="46"/>
      <c r="B24" s="97" t="s">
        <v>94</v>
      </c>
      <c r="C24" s="94"/>
      <c r="D24" s="84"/>
      <c r="E24" s="84" t="s">
        <v>27</v>
      </c>
      <c r="F24" s="86" t="s">
        <v>27</v>
      </c>
      <c r="G24" s="84" t="s">
        <v>65</v>
      </c>
      <c r="H24" s="85"/>
      <c r="I24" s="84"/>
      <c r="J24" s="84"/>
      <c r="K24" s="84" t="s">
        <v>27</v>
      </c>
      <c r="L24" s="84" t="s">
        <v>13</v>
      </c>
      <c r="M24" s="84" t="s">
        <v>67</v>
      </c>
      <c r="N24" s="87"/>
      <c r="O24" s="86" t="s">
        <v>65</v>
      </c>
      <c r="P24" s="84" t="s">
        <v>27</v>
      </c>
      <c r="Q24" s="84" t="s">
        <v>27</v>
      </c>
      <c r="R24" s="84"/>
      <c r="S24" s="84" t="s">
        <v>67</v>
      </c>
      <c r="T24" s="85" t="s">
        <v>67</v>
      </c>
      <c r="U24" s="88" t="s">
        <v>13</v>
      </c>
      <c r="V24" s="84" t="s">
        <v>27</v>
      </c>
      <c r="W24" s="84" t="s">
        <v>65</v>
      </c>
      <c r="X24" s="84"/>
      <c r="Y24" s="84"/>
      <c r="Z24" s="87"/>
      <c r="AA24" s="86"/>
      <c r="AB24" s="89"/>
      <c r="AC24" s="89" t="s">
        <v>27</v>
      </c>
      <c r="AD24" s="89" t="s">
        <v>80</v>
      </c>
      <c r="AE24" s="89" t="s">
        <v>27</v>
      </c>
      <c r="AF24" s="85" t="s">
        <v>13</v>
      </c>
      <c r="AG24" s="113" t="s">
        <v>15</v>
      </c>
      <c r="AH24" s="113" t="s">
        <v>16</v>
      </c>
      <c r="AI24" s="113" t="s">
        <v>17</v>
      </c>
      <c r="AJ24" s="113" t="s">
        <v>18</v>
      </c>
      <c r="AK24" s="113" t="s">
        <v>19</v>
      </c>
      <c r="AL24" s="112" t="s">
        <v>20</v>
      </c>
      <c r="AM24" s="67"/>
      <c r="AN24" s="105" t="str">
        <f t="shared" si="0"/>
        <v>FORTUNA </v>
      </c>
      <c r="AO24" s="74">
        <f t="shared" si="3"/>
        <v>18</v>
      </c>
      <c r="AP24" s="74">
        <v>18</v>
      </c>
      <c r="AQ24" s="74">
        <v>0</v>
      </c>
      <c r="AR24" s="74">
        <f t="shared" si="1"/>
        <v>0</v>
      </c>
    </row>
    <row r="25" spans="1:44" ht="18" customHeight="1" thickBot="1">
      <c r="A25" s="46"/>
      <c r="B25" s="139" t="s">
        <v>121</v>
      </c>
      <c r="C25" s="177"/>
      <c r="D25" s="141" t="s">
        <v>10</v>
      </c>
      <c r="E25" s="143" t="s">
        <v>67</v>
      </c>
      <c r="F25" s="143" t="s">
        <v>13</v>
      </c>
      <c r="G25" s="141" t="s">
        <v>77</v>
      </c>
      <c r="H25" s="85"/>
      <c r="I25" s="143" t="s">
        <v>13</v>
      </c>
      <c r="J25" s="141" t="s">
        <v>21</v>
      </c>
      <c r="K25" s="141" t="s">
        <v>22</v>
      </c>
      <c r="L25" s="141" t="s">
        <v>66</v>
      </c>
      <c r="M25" s="84"/>
      <c r="N25" s="87"/>
      <c r="O25" s="178" t="s">
        <v>23</v>
      </c>
      <c r="P25" s="141" t="s">
        <v>12</v>
      </c>
      <c r="Q25" s="141" t="s">
        <v>67</v>
      </c>
      <c r="R25" s="141" t="s">
        <v>68</v>
      </c>
      <c r="U25" s="84"/>
      <c r="V25" s="141" t="s">
        <v>67</v>
      </c>
      <c r="W25" s="141" t="s">
        <v>12</v>
      </c>
      <c r="X25" s="141" t="s">
        <v>66</v>
      </c>
      <c r="Y25" s="141" t="s">
        <v>87</v>
      </c>
      <c r="Z25" s="87"/>
      <c r="AA25" s="86"/>
      <c r="AB25" s="172" t="s">
        <v>68</v>
      </c>
      <c r="AC25" s="172" t="s">
        <v>24</v>
      </c>
      <c r="AD25" s="176" t="s">
        <v>87</v>
      </c>
      <c r="AE25" s="172" t="s">
        <v>127</v>
      </c>
      <c r="AF25" s="85"/>
      <c r="AG25" s="113" t="s">
        <v>15</v>
      </c>
      <c r="AH25" s="109" t="s">
        <v>16</v>
      </c>
      <c r="AI25" s="113" t="s">
        <v>17</v>
      </c>
      <c r="AJ25" s="113" t="s">
        <v>18</v>
      </c>
      <c r="AK25" s="113" t="s">
        <v>19</v>
      </c>
      <c r="AL25" s="112" t="s">
        <v>25</v>
      </c>
      <c r="AM25" s="67"/>
      <c r="AN25" s="105" t="str">
        <f t="shared" si="0"/>
        <v>FRANZE'</v>
      </c>
      <c r="AO25" s="74">
        <f t="shared" si="3"/>
        <v>20</v>
      </c>
      <c r="AP25" s="74">
        <v>20</v>
      </c>
      <c r="AQ25" s="74">
        <v>0</v>
      </c>
      <c r="AR25" s="74">
        <f t="shared" si="1"/>
        <v>0</v>
      </c>
    </row>
    <row r="26" spans="1:44" ht="18" customHeight="1" thickBot="1">
      <c r="A26" s="46"/>
      <c r="B26" s="103" t="s">
        <v>95</v>
      </c>
      <c r="C26" s="157" t="s">
        <v>13</v>
      </c>
      <c r="D26" s="84" t="s">
        <v>27</v>
      </c>
      <c r="E26" s="159" t="s">
        <v>12</v>
      </c>
      <c r="F26" s="159" t="s">
        <v>68</v>
      </c>
      <c r="G26" s="86"/>
      <c r="H26" s="85"/>
      <c r="I26" s="86"/>
      <c r="J26" s="127"/>
      <c r="K26" s="159" t="s">
        <v>68</v>
      </c>
      <c r="L26" s="84" t="s">
        <v>27</v>
      </c>
      <c r="M26" s="159" t="s">
        <v>12</v>
      </c>
      <c r="N26" s="87"/>
      <c r="O26" s="88"/>
      <c r="P26" s="84"/>
      <c r="Q26" s="127" t="s">
        <v>27</v>
      </c>
      <c r="R26" s="159" t="s">
        <v>13</v>
      </c>
      <c r="S26" s="159" t="s">
        <v>12</v>
      </c>
      <c r="T26" s="160" t="s">
        <v>12</v>
      </c>
      <c r="U26" s="163"/>
      <c r="V26" s="159" t="s">
        <v>13</v>
      </c>
      <c r="W26" s="159" t="s">
        <v>13</v>
      </c>
      <c r="X26" s="159" t="s">
        <v>68</v>
      </c>
      <c r="Y26" s="159" t="s">
        <v>68</v>
      </c>
      <c r="Z26" s="87"/>
      <c r="AA26" s="86"/>
      <c r="AB26" s="121"/>
      <c r="AC26" s="84"/>
      <c r="AD26" s="159" t="s">
        <v>13</v>
      </c>
      <c r="AE26" s="162" t="s">
        <v>13</v>
      </c>
      <c r="AF26" s="160" t="s">
        <v>68</v>
      </c>
      <c r="AG26" s="113" t="s">
        <v>15</v>
      </c>
      <c r="AH26" s="113" t="s">
        <v>16</v>
      </c>
      <c r="AI26" s="113" t="s">
        <v>17</v>
      </c>
      <c r="AJ26" s="113" t="s">
        <v>18</v>
      </c>
      <c r="AK26" s="113" t="s">
        <v>19</v>
      </c>
      <c r="AL26" s="112" t="s">
        <v>20</v>
      </c>
      <c r="AM26" s="67"/>
      <c r="AN26" s="105" t="str">
        <f t="shared" si="0"/>
        <v>ISABELLA </v>
      </c>
      <c r="AO26" s="74">
        <f>36-COUNTBLANK(C26:AL26)-6-(COUNTIF(C26:AL26,"*X"))</f>
        <v>18</v>
      </c>
      <c r="AP26" s="74">
        <v>18</v>
      </c>
      <c r="AQ26" s="74">
        <v>0</v>
      </c>
      <c r="AR26" s="74">
        <f t="shared" si="1"/>
        <v>0</v>
      </c>
    </row>
    <row r="27" spans="1:44" ht="18" customHeight="1" thickBot="1">
      <c r="A27" s="46"/>
      <c r="B27" s="97" t="s">
        <v>96</v>
      </c>
      <c r="C27" s="83" t="s">
        <v>62</v>
      </c>
      <c r="D27" s="84" t="s">
        <v>21</v>
      </c>
      <c r="E27" s="84" t="s">
        <v>22</v>
      </c>
      <c r="F27" s="84" t="s">
        <v>10</v>
      </c>
      <c r="G27" s="84"/>
      <c r="H27" s="85"/>
      <c r="I27" s="86" t="s">
        <v>68</v>
      </c>
      <c r="J27" s="84" t="s">
        <v>87</v>
      </c>
      <c r="K27" s="159" t="s">
        <v>66</v>
      </c>
      <c r="L27" s="84" t="s">
        <v>77</v>
      </c>
      <c r="M27" s="84"/>
      <c r="N27" s="87"/>
      <c r="O27" s="108" t="s">
        <v>15</v>
      </c>
      <c r="P27" s="109" t="s">
        <v>16</v>
      </c>
      <c r="Q27" s="109" t="s">
        <v>17</v>
      </c>
      <c r="R27" s="109" t="s">
        <v>18</v>
      </c>
      <c r="S27" s="109" t="s">
        <v>19</v>
      </c>
      <c r="T27" s="110" t="s">
        <v>20</v>
      </c>
      <c r="U27" s="88" t="s">
        <v>63</v>
      </c>
      <c r="V27" s="141" t="s">
        <v>12</v>
      </c>
      <c r="W27" s="84"/>
      <c r="X27" s="84" t="s">
        <v>61</v>
      </c>
      <c r="Y27" s="84" t="s">
        <v>13</v>
      </c>
      <c r="Z27" s="87"/>
      <c r="AA27" s="86"/>
      <c r="AB27" s="89" t="s">
        <v>67</v>
      </c>
      <c r="AC27" s="89" t="s">
        <v>23</v>
      </c>
      <c r="AD27" s="89"/>
      <c r="AE27" s="89"/>
      <c r="AF27" s="85"/>
      <c r="AG27" s="89"/>
      <c r="AH27" s="89" t="s">
        <v>14</v>
      </c>
      <c r="AI27" s="89" t="s">
        <v>24</v>
      </c>
      <c r="AJ27" s="89" t="s">
        <v>65</v>
      </c>
      <c r="AK27" s="89"/>
      <c r="AL27" s="87"/>
      <c r="AM27" s="67"/>
      <c r="AN27" s="105" t="str">
        <f t="shared" si="0"/>
        <v>LA BELLA </v>
      </c>
      <c r="AO27" s="74">
        <f t="shared" si="3"/>
        <v>17</v>
      </c>
      <c r="AP27" s="74">
        <v>17</v>
      </c>
      <c r="AQ27" s="74">
        <v>0</v>
      </c>
      <c r="AR27" s="74">
        <f t="shared" si="1"/>
        <v>0</v>
      </c>
    </row>
    <row r="28" spans="1:44" ht="18" customHeight="1" thickBot="1">
      <c r="A28" s="46"/>
      <c r="B28" s="139" t="s">
        <v>97</v>
      </c>
      <c r="C28" s="83"/>
      <c r="D28" s="84"/>
      <c r="E28" s="84"/>
      <c r="F28" s="141" t="s">
        <v>13</v>
      </c>
      <c r="G28" s="141" t="s">
        <v>77</v>
      </c>
      <c r="H28" s="85"/>
      <c r="I28" s="144" t="s">
        <v>13</v>
      </c>
      <c r="J28" s="84"/>
      <c r="K28" s="127"/>
      <c r="L28" s="84"/>
      <c r="M28" s="84"/>
      <c r="N28" s="87"/>
      <c r="O28" s="111" t="s">
        <v>15</v>
      </c>
      <c r="P28" s="109" t="s">
        <v>16</v>
      </c>
      <c r="Q28" s="109" t="s">
        <v>17</v>
      </c>
      <c r="R28" s="109" t="s">
        <v>18</v>
      </c>
      <c r="S28" s="109" t="s">
        <v>19</v>
      </c>
      <c r="T28" s="112" t="s">
        <v>20</v>
      </c>
      <c r="U28" s="88"/>
      <c r="V28" s="127"/>
      <c r="W28" s="84"/>
      <c r="X28" s="141" t="s">
        <v>13</v>
      </c>
      <c r="Y28" s="141" t="s">
        <v>87</v>
      </c>
      <c r="Z28" s="87"/>
      <c r="AA28" s="143" t="s">
        <v>13</v>
      </c>
      <c r="AB28" s="84" t="s">
        <v>27</v>
      </c>
      <c r="AC28" s="174"/>
      <c r="AD28" s="176" t="s">
        <v>87</v>
      </c>
      <c r="AE28" s="175" t="s">
        <v>77</v>
      </c>
      <c r="AF28" s="85"/>
      <c r="AG28" s="89" t="s">
        <v>77</v>
      </c>
      <c r="AH28" s="89" t="s">
        <v>87</v>
      </c>
      <c r="AI28" s="89"/>
      <c r="AJ28" s="89"/>
      <c r="AK28" s="89"/>
      <c r="AL28" s="87"/>
      <c r="AM28" s="67"/>
      <c r="AN28" s="105" t="str">
        <f t="shared" si="0"/>
        <v>LA MARCA </v>
      </c>
      <c r="AO28" s="74">
        <f>36-COUNTBLANK(C28:AL28)-6-(COUNTIF(C28:AL28,"*X"))</f>
        <v>11</v>
      </c>
      <c r="AP28" s="74">
        <v>11</v>
      </c>
      <c r="AQ28" s="74">
        <v>0</v>
      </c>
      <c r="AR28" s="74">
        <f>AO28-AP28-AQ28</f>
        <v>0</v>
      </c>
    </row>
    <row r="29" spans="1:44" ht="18" customHeight="1" thickBot="1">
      <c r="A29" s="46"/>
      <c r="B29" s="98" t="s">
        <v>118</v>
      </c>
      <c r="C29" s="83"/>
      <c r="D29" s="84"/>
      <c r="E29" s="84"/>
      <c r="F29" s="84"/>
      <c r="G29" s="84"/>
      <c r="H29" s="85"/>
      <c r="I29" s="84"/>
      <c r="J29" s="84"/>
      <c r="K29" s="127"/>
      <c r="L29" s="84"/>
      <c r="M29" s="84"/>
      <c r="N29" s="87"/>
      <c r="O29" s="88"/>
      <c r="P29" s="84"/>
      <c r="Q29" s="126" t="s">
        <v>10</v>
      </c>
      <c r="R29" s="126" t="s">
        <v>10</v>
      </c>
      <c r="S29" s="126" t="s">
        <v>14</v>
      </c>
      <c r="T29" s="134" t="s">
        <v>14</v>
      </c>
      <c r="U29" s="88"/>
      <c r="V29" s="127"/>
      <c r="W29" s="84"/>
      <c r="X29" s="84"/>
      <c r="Y29" s="84"/>
      <c r="Z29" s="87"/>
      <c r="AA29" s="86"/>
      <c r="AC29" s="132" t="s">
        <v>21</v>
      </c>
      <c r="AD29" s="132" t="s">
        <v>21</v>
      </c>
      <c r="AE29" s="89"/>
      <c r="AF29" s="85"/>
      <c r="AG29" s="89"/>
      <c r="AH29" s="89"/>
      <c r="AI29" s="89"/>
      <c r="AJ29" s="89"/>
      <c r="AK29" s="89"/>
      <c r="AL29" s="87"/>
      <c r="AM29" s="67"/>
      <c r="AN29" s="105" t="str">
        <f t="shared" si="0"/>
        <v>LAB INFORMATICA</v>
      </c>
      <c r="AO29" s="74">
        <f>36-COUNTBLANK(C29:AL29)-(COUNTIF(C29:AL29,"*X"))</f>
        <v>6</v>
      </c>
      <c r="AP29" s="74">
        <v>6</v>
      </c>
      <c r="AQ29" s="74">
        <v>0</v>
      </c>
      <c r="AR29" s="74">
        <f t="shared" si="1"/>
        <v>0</v>
      </c>
    </row>
    <row r="30" spans="1:44" ht="18" customHeight="1" thickBot="1">
      <c r="A30" s="46"/>
      <c r="B30" s="97" t="s">
        <v>98</v>
      </c>
      <c r="C30" s="83"/>
      <c r="D30" s="84"/>
      <c r="E30" s="84"/>
      <c r="F30" s="86" t="s">
        <v>61</v>
      </c>
      <c r="G30" s="84" t="s">
        <v>63</v>
      </c>
      <c r="H30" s="85"/>
      <c r="I30" s="86" t="s">
        <v>65</v>
      </c>
      <c r="J30" s="84" t="s">
        <v>23</v>
      </c>
      <c r="K30" s="127"/>
      <c r="L30" s="84"/>
      <c r="M30" s="84"/>
      <c r="N30" s="87"/>
      <c r="O30" s="86"/>
      <c r="P30" s="84"/>
      <c r="Q30" s="84" t="s">
        <v>62</v>
      </c>
      <c r="R30" s="84" t="s">
        <v>61</v>
      </c>
      <c r="S30" s="84" t="s">
        <v>63</v>
      </c>
      <c r="T30" s="85" t="s">
        <v>23</v>
      </c>
      <c r="U30" s="88"/>
      <c r="V30" s="127"/>
      <c r="W30" s="84" t="s">
        <v>62</v>
      </c>
      <c r="X30" s="84" t="s">
        <v>63</v>
      </c>
      <c r="Y30" s="84" t="s">
        <v>65</v>
      </c>
      <c r="Z30" s="87"/>
      <c r="AA30" s="113" t="s">
        <v>15</v>
      </c>
      <c r="AB30" s="113" t="s">
        <v>16</v>
      </c>
      <c r="AC30" s="113" t="s">
        <v>17</v>
      </c>
      <c r="AD30" s="113" t="s">
        <v>18</v>
      </c>
      <c r="AE30" s="113" t="s">
        <v>19</v>
      </c>
      <c r="AF30" s="110" t="s">
        <v>20</v>
      </c>
      <c r="AG30" s="89" t="s">
        <v>61</v>
      </c>
      <c r="AH30" s="89" t="s">
        <v>62</v>
      </c>
      <c r="AI30" s="89" t="s">
        <v>65</v>
      </c>
      <c r="AJ30" s="89" t="s">
        <v>23</v>
      </c>
      <c r="AK30" s="89"/>
      <c r="AL30" s="87"/>
      <c r="AM30" s="68"/>
      <c r="AN30" s="105" t="str">
        <f t="shared" si="0"/>
        <v>LICO </v>
      </c>
      <c r="AO30" s="38">
        <f>36-COUNTBLANK(C30:AL30)-6-(COUNTIF(C30:AL30,"*X"))</f>
        <v>15</v>
      </c>
      <c r="AP30" s="38">
        <v>15</v>
      </c>
      <c r="AQ30" s="38">
        <v>0</v>
      </c>
      <c r="AR30" s="38">
        <f t="shared" si="1"/>
        <v>0</v>
      </c>
    </row>
    <row r="31" spans="1:44" ht="18" customHeight="1" thickBot="1">
      <c r="A31" s="46"/>
      <c r="B31" s="104" t="s">
        <v>122</v>
      </c>
      <c r="C31" s="83"/>
      <c r="D31" s="84"/>
      <c r="E31" s="84"/>
      <c r="F31" s="84"/>
      <c r="G31" s="84"/>
      <c r="H31" s="85"/>
      <c r="I31" s="107"/>
      <c r="J31" s="84"/>
      <c r="K31" s="127"/>
      <c r="L31" s="84"/>
      <c r="M31" s="84"/>
      <c r="N31" s="87"/>
      <c r="O31" s="86"/>
      <c r="P31" s="84"/>
      <c r="Q31" s="84"/>
      <c r="R31" s="84"/>
      <c r="S31" s="136" t="s">
        <v>23</v>
      </c>
      <c r="T31" s="138" t="s">
        <v>24</v>
      </c>
      <c r="U31" s="88"/>
      <c r="V31" s="127"/>
      <c r="W31" s="84"/>
      <c r="X31" s="84"/>
      <c r="Y31" s="84"/>
      <c r="Z31" s="87"/>
      <c r="AA31" s="135" t="s">
        <v>21</v>
      </c>
      <c r="AB31" s="136" t="s">
        <v>10</v>
      </c>
      <c r="AC31" s="136" t="s">
        <v>14</v>
      </c>
      <c r="AD31" s="136" t="s">
        <v>22</v>
      </c>
      <c r="AE31" s="89"/>
      <c r="AF31" s="89"/>
      <c r="AG31" s="89"/>
      <c r="AH31" s="89"/>
      <c r="AI31" s="89"/>
      <c r="AJ31" s="89"/>
      <c r="AK31" s="89"/>
      <c r="AL31" s="87"/>
      <c r="AM31" s="67"/>
      <c r="AN31" s="105" t="str">
        <f t="shared" si="0"/>
        <v>LO BIANCO  A.</v>
      </c>
      <c r="AO31" s="74">
        <f>36-COUNTBLANK(C31:AL31)-(COUNTIF(C31:AL31,"*X"))</f>
        <v>6</v>
      </c>
      <c r="AP31" s="74">
        <v>6</v>
      </c>
      <c r="AQ31" s="74">
        <v>0</v>
      </c>
      <c r="AR31" s="74">
        <f t="shared" si="1"/>
        <v>0</v>
      </c>
    </row>
    <row r="32" spans="1:44" ht="18" customHeight="1" thickBot="1">
      <c r="A32" s="46"/>
      <c r="B32" s="97" t="s">
        <v>99</v>
      </c>
      <c r="C32" s="83"/>
      <c r="D32" s="84"/>
      <c r="E32" s="84" t="s">
        <v>66</v>
      </c>
      <c r="F32" s="84" t="s">
        <v>24</v>
      </c>
      <c r="G32" s="84" t="s">
        <v>21</v>
      </c>
      <c r="H32" s="85" t="s">
        <v>14</v>
      </c>
      <c r="I32" s="86"/>
      <c r="J32" s="84"/>
      <c r="K32" s="127" t="s">
        <v>67</v>
      </c>
      <c r="L32" s="84" t="s">
        <v>24</v>
      </c>
      <c r="M32" s="84" t="s">
        <v>77</v>
      </c>
      <c r="N32" s="87"/>
      <c r="O32" s="86"/>
      <c r="P32" s="84" t="s">
        <v>66</v>
      </c>
      <c r="Q32" s="84"/>
      <c r="R32" s="84" t="s">
        <v>67</v>
      </c>
      <c r="S32" s="89" t="s">
        <v>24</v>
      </c>
      <c r="T32" s="85" t="s">
        <v>77</v>
      </c>
      <c r="U32" s="88"/>
      <c r="V32" s="127"/>
      <c r="W32" s="84" t="s">
        <v>14</v>
      </c>
      <c r="X32" s="84" t="s">
        <v>21</v>
      </c>
      <c r="Y32" s="84" t="s">
        <v>66</v>
      </c>
      <c r="Z32" s="87"/>
      <c r="AA32" s="113" t="s">
        <v>15</v>
      </c>
      <c r="AB32" s="113" t="s">
        <v>16</v>
      </c>
      <c r="AC32" s="113" t="s">
        <v>17</v>
      </c>
      <c r="AD32" s="113" t="s">
        <v>18</v>
      </c>
      <c r="AE32" s="113" t="s">
        <v>19</v>
      </c>
      <c r="AF32" s="110" t="s">
        <v>25</v>
      </c>
      <c r="AG32" s="89"/>
      <c r="AH32" s="89" t="s">
        <v>21</v>
      </c>
      <c r="AI32" s="89" t="s">
        <v>67</v>
      </c>
      <c r="AJ32" s="89" t="s">
        <v>14</v>
      </c>
      <c r="AK32" s="89" t="s">
        <v>77</v>
      </c>
      <c r="AL32" s="87"/>
      <c r="AM32" s="67"/>
      <c r="AN32" s="105" t="str">
        <f t="shared" si="0"/>
        <v>LO BIANCO DELIA </v>
      </c>
      <c r="AO32" s="74">
        <f>36-COUNTBLANK(C32:AL32)-6-(COUNTIF(C32:AL32,"*X"))</f>
        <v>18</v>
      </c>
      <c r="AP32" s="74">
        <v>18</v>
      </c>
      <c r="AQ32" s="74">
        <v>0</v>
      </c>
      <c r="AR32" s="74">
        <f t="shared" si="1"/>
        <v>0</v>
      </c>
    </row>
    <row r="33" spans="1:44" ht="18" customHeight="1" thickBot="1">
      <c r="A33" s="46"/>
      <c r="B33" s="103" t="s">
        <v>100</v>
      </c>
      <c r="C33" s="158" t="s">
        <v>13</v>
      </c>
      <c r="D33" s="84"/>
      <c r="E33" s="159" t="s">
        <v>12</v>
      </c>
      <c r="F33" s="159" t="s">
        <v>68</v>
      </c>
      <c r="G33" s="84" t="s">
        <v>68</v>
      </c>
      <c r="H33" s="85"/>
      <c r="I33" s="83"/>
      <c r="J33" s="84"/>
      <c r="K33" s="159" t="s">
        <v>68</v>
      </c>
      <c r="L33" s="84"/>
      <c r="M33" s="159" t="s">
        <v>12</v>
      </c>
      <c r="N33" s="87"/>
      <c r="O33" s="86"/>
      <c r="P33" s="84"/>
      <c r="Q33" s="159" t="s">
        <v>68</v>
      </c>
      <c r="R33" s="159" t="s">
        <v>13</v>
      </c>
      <c r="S33" s="161" t="s">
        <v>12</v>
      </c>
      <c r="T33" s="160" t="s">
        <v>12</v>
      </c>
      <c r="U33" s="163" t="s">
        <v>12</v>
      </c>
      <c r="V33" s="141" t="s">
        <v>13</v>
      </c>
      <c r="W33" s="159" t="s">
        <v>13</v>
      </c>
      <c r="X33" s="159" t="s">
        <v>68</v>
      </c>
      <c r="Y33" s="159" t="s">
        <v>68</v>
      </c>
      <c r="Z33" s="87"/>
      <c r="AA33" s="86"/>
      <c r="AB33" s="89"/>
      <c r="AC33" s="89" t="s">
        <v>12</v>
      </c>
      <c r="AD33" s="162" t="s">
        <v>13</v>
      </c>
      <c r="AE33" s="162" t="s">
        <v>13</v>
      </c>
      <c r="AF33" s="160" t="s">
        <v>68</v>
      </c>
      <c r="AG33" s="162" t="s">
        <v>68</v>
      </c>
      <c r="AH33" s="162" t="s">
        <v>12</v>
      </c>
      <c r="AI33" s="162" t="s">
        <v>12</v>
      </c>
      <c r="AJ33" s="162" t="s">
        <v>13</v>
      </c>
      <c r="AK33" s="162" t="s">
        <v>13</v>
      </c>
      <c r="AL33" s="87"/>
      <c r="AM33" s="67"/>
      <c r="AN33" s="105" t="str">
        <f t="shared" si="0"/>
        <v>LO MASTRO </v>
      </c>
      <c r="AO33" s="74">
        <f>36-COUNTBLANK(C33:AL33)-(COUNTIF(C33:AL33,"*X"))</f>
        <v>24</v>
      </c>
      <c r="AP33" s="74">
        <v>24</v>
      </c>
      <c r="AQ33" s="74">
        <v>0</v>
      </c>
      <c r="AR33" s="74">
        <f t="shared" si="1"/>
        <v>0</v>
      </c>
    </row>
    <row r="34" spans="1:44" ht="18" customHeight="1" thickBot="1">
      <c r="A34" s="46"/>
      <c r="B34" s="97" t="s">
        <v>126</v>
      </c>
      <c r="C34" s="108" t="s">
        <v>15</v>
      </c>
      <c r="D34" s="109" t="s">
        <v>16</v>
      </c>
      <c r="E34" s="109" t="s">
        <v>17</v>
      </c>
      <c r="F34" s="109" t="s">
        <v>18</v>
      </c>
      <c r="G34" s="109" t="s">
        <v>19</v>
      </c>
      <c r="H34" s="110" t="s">
        <v>20</v>
      </c>
      <c r="I34" s="84" t="s">
        <v>12</v>
      </c>
      <c r="J34" s="84" t="s">
        <v>77</v>
      </c>
      <c r="K34" s="84"/>
      <c r="L34" s="84"/>
      <c r="M34" s="84"/>
      <c r="N34" s="87"/>
      <c r="O34" s="86" t="s">
        <v>12</v>
      </c>
      <c r="P34" s="84"/>
      <c r="Q34" s="84" t="s">
        <v>77</v>
      </c>
      <c r="R34" s="84" t="s">
        <v>77</v>
      </c>
      <c r="S34" s="84" t="s">
        <v>87</v>
      </c>
      <c r="T34" s="85" t="s">
        <v>68</v>
      </c>
      <c r="U34" s="88" t="s">
        <v>87</v>
      </c>
      <c r="V34" s="141" t="s">
        <v>68</v>
      </c>
      <c r="W34" s="84" t="s">
        <v>68</v>
      </c>
      <c r="X34" s="84"/>
      <c r="Y34" s="84"/>
      <c r="Z34" s="87"/>
      <c r="AA34" s="86" t="s">
        <v>68</v>
      </c>
      <c r="AB34" s="89" t="s">
        <v>72</v>
      </c>
      <c r="AC34" s="56" t="s">
        <v>82</v>
      </c>
      <c r="AD34" s="89"/>
      <c r="AE34" s="89" t="s">
        <v>12</v>
      </c>
      <c r="AF34" s="85"/>
      <c r="AG34" s="89" t="s">
        <v>87</v>
      </c>
      <c r="AH34" s="89" t="s">
        <v>77</v>
      </c>
      <c r="AI34" s="89" t="s">
        <v>27</v>
      </c>
      <c r="AJ34" s="89"/>
      <c r="AK34" s="89" t="s">
        <v>12</v>
      </c>
      <c r="AL34" s="87"/>
      <c r="AM34" s="67"/>
      <c r="AN34" s="105" t="str">
        <f t="shared" si="0"/>
        <v>MANO S.</v>
      </c>
      <c r="AO34" s="74">
        <f>36-COUNTBLANK(C34:AL34)-6-(COUNTIF(C34:AL34,"*X"))</f>
        <v>18</v>
      </c>
      <c r="AP34" s="74">
        <v>18</v>
      </c>
      <c r="AQ34" s="74">
        <v>0</v>
      </c>
      <c r="AR34" s="74">
        <f t="shared" si="1"/>
        <v>0</v>
      </c>
    </row>
    <row r="35" spans="1:44" ht="18" customHeight="1" thickBot="1">
      <c r="A35" s="46"/>
      <c r="B35" s="98" t="s">
        <v>101</v>
      </c>
      <c r="C35" s="125" t="s">
        <v>65</v>
      </c>
      <c r="D35" s="126" t="s">
        <v>13</v>
      </c>
      <c r="E35" s="126" t="s">
        <v>68</v>
      </c>
      <c r="F35" s="126" t="s">
        <v>12</v>
      </c>
      <c r="G35" s="84"/>
      <c r="H35" s="85"/>
      <c r="I35" s="96"/>
      <c r="J35" s="84"/>
      <c r="K35" s="84"/>
      <c r="L35" s="84"/>
      <c r="M35" s="84"/>
      <c r="N35" s="87"/>
      <c r="O35" s="86"/>
      <c r="P35" s="84"/>
      <c r="Q35" s="84"/>
      <c r="R35" s="84"/>
      <c r="S35" s="84"/>
      <c r="T35" s="85"/>
      <c r="U35" s="88"/>
      <c r="V35" s="127"/>
      <c r="W35" s="84"/>
      <c r="X35" s="84"/>
      <c r="Y35" s="84"/>
      <c r="Z35" s="87"/>
      <c r="AA35" s="86" t="s">
        <v>65</v>
      </c>
      <c r="AB35" s="132" t="s">
        <v>13</v>
      </c>
      <c r="AC35" s="132" t="s">
        <v>68</v>
      </c>
      <c r="AD35" s="132" t="s">
        <v>12</v>
      </c>
      <c r="AE35" s="89"/>
      <c r="AF35" s="85"/>
      <c r="AG35" s="89"/>
      <c r="AH35" s="89"/>
      <c r="AI35" s="89"/>
      <c r="AJ35" s="89"/>
      <c r="AK35" s="89"/>
      <c r="AL35" s="87"/>
      <c r="AM35" s="68"/>
      <c r="AN35" s="105" t="str">
        <f t="shared" si="0"/>
        <v>MARCELLO </v>
      </c>
      <c r="AO35" s="74">
        <f>36-COUNTBLANK(C35:AL35)-(COUNTIF(C35:AL35,"*X"))</f>
        <v>8</v>
      </c>
      <c r="AP35" s="74">
        <v>8</v>
      </c>
      <c r="AQ35" s="74">
        <v>0</v>
      </c>
      <c r="AR35" s="74">
        <f>AO35-AP35-AQ35</f>
        <v>0</v>
      </c>
    </row>
    <row r="36" spans="1:44" ht="18" customHeight="1" thickBot="1">
      <c r="A36" s="46"/>
      <c r="B36" s="97" t="s">
        <v>116</v>
      </c>
      <c r="C36" s="83" t="s">
        <v>23</v>
      </c>
      <c r="D36" s="84" t="s">
        <v>27</v>
      </c>
      <c r="E36" s="84" t="s">
        <v>27</v>
      </c>
      <c r="F36" s="84"/>
      <c r="G36" s="84" t="s">
        <v>66</v>
      </c>
      <c r="H36" s="85"/>
      <c r="I36" s="96" t="s">
        <v>23</v>
      </c>
      <c r="J36" s="86" t="s">
        <v>22</v>
      </c>
      <c r="K36" s="84"/>
      <c r="L36" s="84"/>
      <c r="M36" s="84"/>
      <c r="N36" s="87"/>
      <c r="O36" s="86" t="s">
        <v>66</v>
      </c>
      <c r="P36" s="84" t="s">
        <v>27</v>
      </c>
      <c r="Q36" s="84" t="s">
        <v>22</v>
      </c>
      <c r="R36" s="84"/>
      <c r="S36" s="84"/>
      <c r="T36" s="85"/>
      <c r="U36" s="88" t="s">
        <v>23</v>
      </c>
      <c r="V36" s="141" t="s">
        <v>27</v>
      </c>
      <c r="W36" s="84" t="s">
        <v>27</v>
      </c>
      <c r="X36" s="84" t="s">
        <v>22</v>
      </c>
      <c r="Y36" s="84"/>
      <c r="Z36" s="87"/>
      <c r="AA36" s="86" t="s">
        <v>22</v>
      </c>
      <c r="AB36" s="89" t="s">
        <v>27</v>
      </c>
      <c r="AC36" s="89" t="s">
        <v>27</v>
      </c>
      <c r="AD36" s="89" t="s">
        <v>66</v>
      </c>
      <c r="AE36" s="89" t="s">
        <v>23</v>
      </c>
      <c r="AF36" s="85"/>
      <c r="AG36" s="113" t="s">
        <v>15</v>
      </c>
      <c r="AH36" s="113" t="s">
        <v>16</v>
      </c>
      <c r="AI36" s="113" t="s">
        <v>17</v>
      </c>
      <c r="AJ36" s="113" t="s">
        <v>18</v>
      </c>
      <c r="AK36" s="113" t="s">
        <v>19</v>
      </c>
      <c r="AL36" s="112" t="s">
        <v>25</v>
      </c>
      <c r="AM36" s="68"/>
      <c r="AN36" s="105" t="str">
        <f t="shared" si="0"/>
        <v>MAZZEO</v>
      </c>
      <c r="AO36" s="74">
        <f>36-COUNTBLANK(C36:AL36)-6-(COUNTIF(C36:AL36,"*X"))</f>
        <v>18</v>
      </c>
      <c r="AP36" s="74">
        <v>18</v>
      </c>
      <c r="AQ36" s="74">
        <v>0</v>
      </c>
      <c r="AR36" s="74">
        <f>AO36-AP36-AQ36</f>
        <v>0</v>
      </c>
    </row>
    <row r="37" spans="1:44" ht="18" customHeight="1" thickBot="1">
      <c r="A37" s="46"/>
      <c r="B37" s="104" t="s">
        <v>102</v>
      </c>
      <c r="C37" s="83" t="s">
        <v>21</v>
      </c>
      <c r="D37" s="84" t="s">
        <v>14</v>
      </c>
      <c r="E37" s="84" t="s">
        <v>14</v>
      </c>
      <c r="F37" s="84"/>
      <c r="G37" s="84"/>
      <c r="H37" s="85"/>
      <c r="I37" s="86"/>
      <c r="J37" s="86"/>
      <c r="K37" s="84"/>
      <c r="L37" s="84"/>
      <c r="M37" s="84"/>
      <c r="N37" s="87"/>
      <c r="O37" s="86" t="s">
        <v>10</v>
      </c>
      <c r="P37" s="84" t="s">
        <v>10</v>
      </c>
      <c r="Q37" s="84"/>
      <c r="R37" s="84" t="s">
        <v>21</v>
      </c>
      <c r="S37" s="84" t="s">
        <v>22</v>
      </c>
      <c r="T37" s="85" t="s">
        <v>22</v>
      </c>
      <c r="U37" s="88"/>
      <c r="V37" s="127"/>
      <c r="W37" s="89"/>
      <c r="X37" s="84"/>
      <c r="Y37" s="84"/>
      <c r="Z37" s="87"/>
      <c r="AA37" s="135" t="s">
        <v>21</v>
      </c>
      <c r="AB37" s="136" t="s">
        <v>10</v>
      </c>
      <c r="AC37" s="136" t="s">
        <v>14</v>
      </c>
      <c r="AD37" s="136" t="s">
        <v>22</v>
      </c>
      <c r="AE37" s="89"/>
      <c r="AF37" s="85"/>
      <c r="AG37" s="89"/>
      <c r="AH37" s="89"/>
      <c r="AI37" s="89"/>
      <c r="AJ37" s="89"/>
      <c r="AK37" s="89"/>
      <c r="AL37" s="87"/>
      <c r="AM37" s="67"/>
      <c r="AN37" s="105" t="str">
        <f t="shared" si="0"/>
        <v>MORDOCCO </v>
      </c>
      <c r="AO37" s="74">
        <f>36-COUNTBLANK(C37:AL37)-(COUNTIF(C37:AL37,"*X"))</f>
        <v>12</v>
      </c>
      <c r="AP37" s="74">
        <v>12</v>
      </c>
      <c r="AQ37" s="74">
        <v>0</v>
      </c>
      <c r="AR37" s="74">
        <f aca="true" t="shared" si="4" ref="AR37:AR52">AO37-AP37-AQ37</f>
        <v>0</v>
      </c>
    </row>
    <row r="38" spans="1:44" ht="18" customHeight="1" thickBot="1">
      <c r="A38" s="46"/>
      <c r="B38" s="100" t="s">
        <v>103</v>
      </c>
      <c r="C38" s="83"/>
      <c r="D38" s="149" t="s">
        <v>73</v>
      </c>
      <c r="E38" s="149" t="s">
        <v>61</v>
      </c>
      <c r="F38" s="84"/>
      <c r="G38" s="84"/>
      <c r="H38" s="85"/>
      <c r="I38" s="150" t="s">
        <v>62</v>
      </c>
      <c r="J38" s="84"/>
      <c r="K38" s="149" t="s">
        <v>87</v>
      </c>
      <c r="L38" s="149" t="s">
        <v>63</v>
      </c>
      <c r="M38" s="149" t="s">
        <v>12</v>
      </c>
      <c r="N38" s="87"/>
      <c r="O38" s="150" t="s">
        <v>87</v>
      </c>
      <c r="P38" s="84" t="s">
        <v>26</v>
      </c>
      <c r="Q38" s="149" t="s">
        <v>63</v>
      </c>
      <c r="R38" s="84"/>
      <c r="S38" s="127"/>
      <c r="T38" s="85"/>
      <c r="U38" s="111" t="s">
        <v>15</v>
      </c>
      <c r="V38" s="113" t="s">
        <v>16</v>
      </c>
      <c r="W38" s="113" t="s">
        <v>17</v>
      </c>
      <c r="X38" s="109" t="s">
        <v>18</v>
      </c>
      <c r="Y38" s="109" t="s">
        <v>19</v>
      </c>
      <c r="Z38" s="112" t="s">
        <v>20</v>
      </c>
      <c r="AA38" s="151" t="s">
        <v>87</v>
      </c>
      <c r="AB38" s="151" t="s">
        <v>62</v>
      </c>
      <c r="AC38" s="89" t="s">
        <v>12</v>
      </c>
      <c r="AD38" s="151" t="s">
        <v>61</v>
      </c>
      <c r="AE38" s="56"/>
      <c r="AF38" s="85" t="s">
        <v>61</v>
      </c>
      <c r="AG38" s="151" t="s">
        <v>63</v>
      </c>
      <c r="AH38" s="151" t="s">
        <v>12</v>
      </c>
      <c r="AJ38" s="151" t="s">
        <v>87</v>
      </c>
      <c r="AK38" s="156" t="s">
        <v>87</v>
      </c>
      <c r="AL38" s="87"/>
      <c r="AM38" s="67"/>
      <c r="AN38" s="105" t="str">
        <f t="shared" si="0"/>
        <v>NAV MAR 1</v>
      </c>
      <c r="AO38" s="74">
        <f>36-COUNTBLANK(C38:AL38)-6-(COUNTIF(C38:AL38,"*X"))</f>
        <v>18</v>
      </c>
      <c r="AP38" s="74">
        <v>18</v>
      </c>
      <c r="AQ38" s="74">
        <v>0</v>
      </c>
      <c r="AR38" s="74">
        <f t="shared" si="4"/>
        <v>0</v>
      </c>
    </row>
    <row r="39" spans="1:44" ht="18" customHeight="1" thickBot="1">
      <c r="A39" s="46"/>
      <c r="B39" s="97" t="s">
        <v>104</v>
      </c>
      <c r="C39" s="83"/>
      <c r="D39" s="84"/>
      <c r="E39" s="84"/>
      <c r="F39" s="84"/>
      <c r="G39" s="84"/>
      <c r="H39" s="85"/>
      <c r="I39" s="96" t="s">
        <v>22</v>
      </c>
      <c r="J39" s="84" t="s">
        <v>13</v>
      </c>
      <c r="K39" s="84" t="s">
        <v>10</v>
      </c>
      <c r="L39" s="84"/>
      <c r="M39" s="84" t="s">
        <v>23</v>
      </c>
      <c r="N39" s="87"/>
      <c r="O39" s="86"/>
      <c r="P39" s="84"/>
      <c r="Q39" s="84"/>
      <c r="R39" s="84"/>
      <c r="S39" s="84"/>
      <c r="T39" s="85"/>
      <c r="U39" s="88"/>
      <c r="V39" s="127"/>
      <c r="W39" s="84"/>
      <c r="X39" s="84"/>
      <c r="Y39" s="84"/>
      <c r="Z39" s="87"/>
      <c r="AA39" s="89"/>
      <c r="AB39" s="89"/>
      <c r="AC39" s="89"/>
      <c r="AD39" s="89"/>
      <c r="AE39" s="89"/>
      <c r="AF39" s="85"/>
      <c r="AG39" s="89" t="s">
        <v>10</v>
      </c>
      <c r="AH39" s="89"/>
      <c r="AI39" s="89" t="s">
        <v>13</v>
      </c>
      <c r="AJ39" s="89" t="s">
        <v>22</v>
      </c>
      <c r="AK39" s="89" t="s">
        <v>23</v>
      </c>
      <c r="AL39" s="87"/>
      <c r="AM39" s="67"/>
      <c r="AN39" s="105" t="str">
        <f t="shared" si="0"/>
        <v>NUSDEO </v>
      </c>
      <c r="AO39" s="74">
        <f>36-COUNTBLANK(C39:AL39)-(COUNTIF(C39:AL39,"*X"))</f>
        <v>8</v>
      </c>
      <c r="AP39" s="74">
        <v>8</v>
      </c>
      <c r="AQ39" s="74">
        <v>0</v>
      </c>
      <c r="AR39" s="74">
        <f t="shared" si="4"/>
        <v>0</v>
      </c>
    </row>
    <row r="40" spans="1:44" ht="18" customHeight="1" thickBot="1">
      <c r="A40" s="47"/>
      <c r="B40" s="97" t="s">
        <v>105</v>
      </c>
      <c r="C40" s="83"/>
      <c r="D40" s="84"/>
      <c r="E40" s="84"/>
      <c r="F40" s="84" t="s">
        <v>87</v>
      </c>
      <c r="G40" s="84" t="s">
        <v>87</v>
      </c>
      <c r="H40" s="85"/>
      <c r="I40" s="84"/>
      <c r="J40" s="84"/>
      <c r="K40" s="84"/>
      <c r="L40" s="84"/>
      <c r="M40" s="84"/>
      <c r="N40" s="87"/>
      <c r="O40" s="86"/>
      <c r="P40" s="84" t="s">
        <v>87</v>
      </c>
      <c r="Q40" s="84" t="s">
        <v>87</v>
      </c>
      <c r="R40" s="84"/>
      <c r="S40" s="89"/>
      <c r="T40" s="85"/>
      <c r="U40" s="88"/>
      <c r="V40" s="127"/>
      <c r="W40" s="84" t="s">
        <v>87</v>
      </c>
      <c r="X40" s="84" t="s">
        <v>87</v>
      </c>
      <c r="Y40" s="84"/>
      <c r="Z40" s="87"/>
      <c r="AA40" s="89"/>
      <c r="AB40" s="89"/>
      <c r="AC40" s="84"/>
      <c r="AD40" s="89"/>
      <c r="AE40" s="89"/>
      <c r="AF40" s="85"/>
      <c r="AG40" s="84"/>
      <c r="AH40" s="89"/>
      <c r="AI40" s="89"/>
      <c r="AJ40" s="89"/>
      <c r="AK40" s="89"/>
      <c r="AL40" s="87"/>
      <c r="AM40" s="67"/>
      <c r="AN40" s="105" t="str">
        <f t="shared" si="0"/>
        <v>PENNA </v>
      </c>
      <c r="AO40" s="74">
        <f>36-COUNTBLANK(C40:AL40)-(COUNTIF(C40:AL40,"*X"))</f>
        <v>6</v>
      </c>
      <c r="AP40" s="74">
        <v>6</v>
      </c>
      <c r="AQ40" s="74">
        <v>0</v>
      </c>
      <c r="AR40" s="74">
        <f t="shared" si="4"/>
        <v>0</v>
      </c>
    </row>
    <row r="41" spans="1:44" s="1" customFormat="1" ht="18" customHeight="1" thickBot="1">
      <c r="A41" s="46"/>
      <c r="B41" s="97" t="s">
        <v>106</v>
      </c>
      <c r="C41" s="108" t="s">
        <v>15</v>
      </c>
      <c r="D41" s="109" t="s">
        <v>16</v>
      </c>
      <c r="E41" s="109" t="s">
        <v>17</v>
      </c>
      <c r="F41" s="109" t="s">
        <v>18</v>
      </c>
      <c r="G41" s="109" t="s">
        <v>19</v>
      </c>
      <c r="H41" s="110" t="s">
        <v>25</v>
      </c>
      <c r="I41" s="86" t="s">
        <v>61</v>
      </c>
      <c r="J41" s="84" t="s">
        <v>63</v>
      </c>
      <c r="K41" s="84" t="s">
        <v>65</v>
      </c>
      <c r="L41" s="84"/>
      <c r="M41" s="84"/>
      <c r="N41" s="87"/>
      <c r="O41" s="86" t="s">
        <v>61</v>
      </c>
      <c r="P41" s="84" t="s">
        <v>61</v>
      </c>
      <c r="Q41" s="84" t="s">
        <v>72</v>
      </c>
      <c r="R41" s="84" t="s">
        <v>65</v>
      </c>
      <c r="S41" s="84"/>
      <c r="T41" s="85"/>
      <c r="U41" s="88"/>
      <c r="V41" s="141" t="s">
        <v>61</v>
      </c>
      <c r="W41" s="84" t="s">
        <v>61</v>
      </c>
      <c r="X41" s="84" t="s">
        <v>65</v>
      </c>
      <c r="Y41" s="84" t="s">
        <v>63</v>
      </c>
      <c r="Z41" s="87"/>
      <c r="AA41" s="90" t="s">
        <v>63</v>
      </c>
      <c r="AB41" s="89" t="s">
        <v>63</v>
      </c>
      <c r="AC41" s="89"/>
      <c r="AD41" s="89" t="s">
        <v>65</v>
      </c>
      <c r="AE41" s="89" t="s">
        <v>65</v>
      </c>
      <c r="AF41" s="85" t="s">
        <v>21</v>
      </c>
      <c r="AG41" s="89" t="s">
        <v>21</v>
      </c>
      <c r="AH41" s="89" t="s">
        <v>61</v>
      </c>
      <c r="AI41" s="89" t="s">
        <v>63</v>
      </c>
      <c r="AJ41" s="89" t="s">
        <v>63</v>
      </c>
      <c r="AK41" s="89"/>
      <c r="AL41" s="87"/>
      <c r="AM41" s="67"/>
      <c r="AN41" s="105" t="str">
        <f t="shared" si="0"/>
        <v>PETRASSI </v>
      </c>
      <c r="AO41" s="74">
        <f aca="true" t="shared" si="5" ref="AO41:AO52">36-COUNTBLANK(C41:AL41)-6-(COUNTIF(C41:AL41,"*X"))</f>
        <v>20</v>
      </c>
      <c r="AP41" s="74">
        <v>20</v>
      </c>
      <c r="AQ41" s="74">
        <v>0</v>
      </c>
      <c r="AR41" s="74">
        <f t="shared" si="4"/>
        <v>0</v>
      </c>
    </row>
    <row r="42" spans="1:44" ht="18" customHeight="1" thickBot="1">
      <c r="A42" s="46"/>
      <c r="B42" s="100" t="s">
        <v>107</v>
      </c>
      <c r="C42" s="164" t="s">
        <v>13</v>
      </c>
      <c r="D42" s="149" t="s">
        <v>62</v>
      </c>
      <c r="E42" s="165" t="s">
        <v>12</v>
      </c>
      <c r="F42" s="165" t="s">
        <v>68</v>
      </c>
      <c r="G42" s="84"/>
      <c r="H42" s="85"/>
      <c r="I42" s="150" t="s">
        <v>62</v>
      </c>
      <c r="J42" s="149" t="s">
        <v>65</v>
      </c>
      <c r="K42" s="149" t="s">
        <v>87</v>
      </c>
      <c r="L42" s="84"/>
      <c r="M42" s="84"/>
      <c r="N42" s="87"/>
      <c r="O42" s="150" t="s">
        <v>87</v>
      </c>
      <c r="P42" s="84"/>
      <c r="Q42" s="165" t="s">
        <v>68</v>
      </c>
      <c r="R42" s="165" t="s">
        <v>13</v>
      </c>
      <c r="S42" s="165" t="s">
        <v>12</v>
      </c>
      <c r="T42" s="166" t="s">
        <v>12</v>
      </c>
      <c r="U42" s="163"/>
      <c r="V42" s="165" t="s">
        <v>13</v>
      </c>
      <c r="W42" s="165" t="s">
        <v>13</v>
      </c>
      <c r="X42" s="165" t="s">
        <v>68</v>
      </c>
      <c r="Y42" s="165" t="s">
        <v>68</v>
      </c>
      <c r="Z42" s="87"/>
      <c r="AA42" s="154" t="s">
        <v>87</v>
      </c>
      <c r="AB42" s="151" t="s">
        <v>62</v>
      </c>
      <c r="AC42" s="89"/>
      <c r="AD42" s="167" t="s">
        <v>13</v>
      </c>
      <c r="AE42" s="167" t="s">
        <v>13</v>
      </c>
      <c r="AF42" s="166" t="s">
        <v>68</v>
      </c>
      <c r="AG42" s="89"/>
      <c r="AH42" s="151" t="s">
        <v>65</v>
      </c>
      <c r="AI42" s="89"/>
      <c r="AJ42" s="151" t="s">
        <v>87</v>
      </c>
      <c r="AK42" s="151" t="s">
        <v>87</v>
      </c>
      <c r="AL42" s="87"/>
      <c r="AM42" s="67"/>
      <c r="AN42" s="105" t="str">
        <f t="shared" si="0"/>
        <v>PRIMERANO </v>
      </c>
      <c r="AO42" s="74">
        <f>36-COUNTBLANK(C42:AL42)-(COUNTIF(C42:AL42,"*X"))</f>
        <v>24</v>
      </c>
      <c r="AP42" s="74">
        <v>24</v>
      </c>
      <c r="AQ42" s="74">
        <v>0</v>
      </c>
      <c r="AR42" s="74">
        <f t="shared" si="4"/>
        <v>0</v>
      </c>
    </row>
    <row r="43" spans="1:44" ht="18" customHeight="1" thickBot="1">
      <c r="A43" s="46"/>
      <c r="B43" s="104" t="s">
        <v>108</v>
      </c>
      <c r="C43" s="83"/>
      <c r="D43" s="84"/>
      <c r="E43" s="84"/>
      <c r="F43" s="84"/>
      <c r="G43" s="84"/>
      <c r="H43" s="85"/>
      <c r="I43" s="169" t="s">
        <v>10</v>
      </c>
      <c r="J43" s="84"/>
      <c r="K43" s="84"/>
      <c r="L43" s="84"/>
      <c r="M43" s="84"/>
      <c r="N43" s="87"/>
      <c r="O43" s="147" t="s">
        <v>22</v>
      </c>
      <c r="P43" s="84"/>
      <c r="Q43" s="84"/>
      <c r="R43" s="84"/>
      <c r="S43" s="84"/>
      <c r="T43" s="85"/>
      <c r="U43" s="88"/>
      <c r="V43" s="127"/>
      <c r="W43" s="84"/>
      <c r="X43" s="84"/>
      <c r="Y43" s="84"/>
      <c r="Z43" s="87"/>
      <c r="AA43" s="90"/>
      <c r="AB43" s="89"/>
      <c r="AC43" s="89"/>
      <c r="AD43" s="89"/>
      <c r="AE43" s="84"/>
      <c r="AF43" s="95"/>
      <c r="AG43" s="89"/>
      <c r="AH43" s="170" t="s">
        <v>23</v>
      </c>
      <c r="AI43" s="170" t="s">
        <v>21</v>
      </c>
      <c r="AJ43" s="170" t="s">
        <v>24</v>
      </c>
      <c r="AK43" s="170" t="s">
        <v>14</v>
      </c>
      <c r="AL43" s="87"/>
      <c r="AM43" s="67"/>
      <c r="AN43" s="105" t="str">
        <f t="shared" si="0"/>
        <v>RIZZO </v>
      </c>
      <c r="AO43" s="74">
        <f>36-COUNTBLANK(C43:AL43)-(COUNTIF(C43:AL43,"*X"))</f>
        <v>6</v>
      </c>
      <c r="AP43" s="74">
        <v>6</v>
      </c>
      <c r="AQ43" s="74">
        <v>0</v>
      </c>
      <c r="AR43" s="74">
        <f t="shared" si="4"/>
        <v>0</v>
      </c>
    </row>
    <row r="44" spans="1:44" ht="18" customHeight="1" thickBot="1">
      <c r="A44" s="46"/>
      <c r="B44" s="98" t="s">
        <v>109</v>
      </c>
      <c r="C44" s="83"/>
      <c r="D44" s="84"/>
      <c r="E44" s="84"/>
      <c r="F44" s="84"/>
      <c r="G44" s="84"/>
      <c r="H44" s="85"/>
      <c r="I44" s="86"/>
      <c r="J44" s="84"/>
      <c r="K44" s="84"/>
      <c r="L44" s="126" t="s">
        <v>62</v>
      </c>
      <c r="M44" s="126" t="s">
        <v>63</v>
      </c>
      <c r="N44" s="87"/>
      <c r="O44" s="86"/>
      <c r="P44" s="84"/>
      <c r="Q44" s="132" t="s">
        <v>10</v>
      </c>
      <c r="R44" s="132" t="s">
        <v>10</v>
      </c>
      <c r="S44" s="132" t="s">
        <v>14</v>
      </c>
      <c r="T44" s="132" t="s">
        <v>14</v>
      </c>
      <c r="U44" s="90"/>
      <c r="V44" s="127"/>
      <c r="W44" s="89"/>
      <c r="X44" s="89"/>
      <c r="Y44" s="89"/>
      <c r="Z44" s="85"/>
      <c r="AA44" s="131" t="s">
        <v>62</v>
      </c>
      <c r="AC44" s="132" t="s">
        <v>21</v>
      </c>
      <c r="AD44" s="132" t="s">
        <v>21</v>
      </c>
      <c r="AE44" s="89" t="s">
        <v>63</v>
      </c>
      <c r="AF44" s="95" t="s">
        <v>10</v>
      </c>
      <c r="AG44" s="88" t="s">
        <v>14</v>
      </c>
      <c r="AH44" s="84"/>
      <c r="AI44" s="84" t="s">
        <v>62</v>
      </c>
      <c r="AJ44" s="84" t="s">
        <v>21</v>
      </c>
      <c r="AK44" s="126" t="s">
        <v>63</v>
      </c>
      <c r="AL44" s="87"/>
      <c r="AM44" s="67"/>
      <c r="AN44" s="105" t="str">
        <f t="shared" si="0"/>
        <v>RUFFA </v>
      </c>
      <c r="AO44" s="74">
        <f>36-COUNTBLANK(C44:AL44)-(COUNTIF(C44:AL44,"*X"))</f>
        <v>15</v>
      </c>
      <c r="AP44" s="74">
        <v>15</v>
      </c>
      <c r="AQ44" s="74">
        <v>0</v>
      </c>
      <c r="AR44" s="74">
        <f t="shared" si="4"/>
        <v>0</v>
      </c>
    </row>
    <row r="45" spans="1:44" ht="18" customHeight="1" thickBot="1">
      <c r="A45" s="46"/>
      <c r="B45" s="97" t="s">
        <v>110</v>
      </c>
      <c r="C45" s="83" t="s">
        <v>10</v>
      </c>
      <c r="D45" s="84" t="s">
        <v>12</v>
      </c>
      <c r="E45" s="84"/>
      <c r="F45" s="84" t="s">
        <v>22</v>
      </c>
      <c r="G45" s="84" t="s">
        <v>13</v>
      </c>
      <c r="H45" s="85"/>
      <c r="I45" s="86"/>
      <c r="J45" s="84"/>
      <c r="K45" s="84" t="s">
        <v>13</v>
      </c>
      <c r="L45" s="84" t="s">
        <v>87</v>
      </c>
      <c r="M45" s="84" t="s">
        <v>68</v>
      </c>
      <c r="N45" s="87"/>
      <c r="O45" s="86"/>
      <c r="P45" s="84"/>
      <c r="Q45" s="84" t="s">
        <v>13</v>
      </c>
      <c r="R45" s="84" t="s">
        <v>87</v>
      </c>
      <c r="S45" s="84" t="s">
        <v>10</v>
      </c>
      <c r="T45" s="85"/>
      <c r="U45" s="111" t="s">
        <v>15</v>
      </c>
      <c r="V45" s="109" t="s">
        <v>16</v>
      </c>
      <c r="W45" s="109" t="s">
        <v>17</v>
      </c>
      <c r="X45" s="109" t="s">
        <v>18</v>
      </c>
      <c r="Y45" s="109" t="s">
        <v>19</v>
      </c>
      <c r="Z45" s="112" t="s">
        <v>20</v>
      </c>
      <c r="AA45" s="90"/>
      <c r="AB45" s="89"/>
      <c r="AC45" s="89" t="s">
        <v>22</v>
      </c>
      <c r="AD45" s="89" t="s">
        <v>10</v>
      </c>
      <c r="AE45" s="89" t="s">
        <v>68</v>
      </c>
      <c r="AF45" s="85" t="s">
        <v>12</v>
      </c>
      <c r="AG45" s="90" t="s">
        <v>12</v>
      </c>
      <c r="AH45" s="89"/>
      <c r="AI45" s="132" t="s">
        <v>87</v>
      </c>
      <c r="AJ45" s="89" t="s">
        <v>68</v>
      </c>
      <c r="AK45" s="84" t="s">
        <v>22</v>
      </c>
      <c r="AL45" s="87"/>
      <c r="AM45" s="67"/>
      <c r="AN45" s="105" t="str">
        <f t="shared" si="0"/>
        <v>SCHIAVONE </v>
      </c>
      <c r="AO45" s="74">
        <f t="shared" si="5"/>
        <v>18</v>
      </c>
      <c r="AP45" s="74">
        <v>18</v>
      </c>
      <c r="AQ45" s="74">
        <v>0</v>
      </c>
      <c r="AR45" s="74">
        <f t="shared" si="4"/>
        <v>0</v>
      </c>
    </row>
    <row r="46" spans="1:44" ht="18" customHeight="1" thickBot="1">
      <c r="A46" s="46"/>
      <c r="B46" s="97" t="s">
        <v>111</v>
      </c>
      <c r="C46" s="83"/>
      <c r="D46" s="84" t="s">
        <v>23</v>
      </c>
      <c r="E46" s="84" t="s">
        <v>23</v>
      </c>
      <c r="F46" s="84"/>
      <c r="G46" s="84" t="s">
        <v>24</v>
      </c>
      <c r="H46" s="85" t="s">
        <v>21</v>
      </c>
      <c r="I46" s="86"/>
      <c r="J46" s="84" t="s">
        <v>24</v>
      </c>
      <c r="K46" s="84" t="s">
        <v>24</v>
      </c>
      <c r="L46" s="84" t="s">
        <v>23</v>
      </c>
      <c r="M46" s="84" t="s">
        <v>14</v>
      </c>
      <c r="N46" s="87"/>
      <c r="O46" s="86"/>
      <c r="P46" s="84" t="s">
        <v>23</v>
      </c>
      <c r="Q46" s="84" t="s">
        <v>23</v>
      </c>
      <c r="R46" s="84"/>
      <c r="S46" s="84" t="s">
        <v>21</v>
      </c>
      <c r="T46" s="85" t="s">
        <v>21</v>
      </c>
      <c r="U46" s="88"/>
      <c r="V46" s="127" t="s">
        <v>14</v>
      </c>
      <c r="W46" s="84" t="s">
        <v>23</v>
      </c>
      <c r="X46" s="84" t="s">
        <v>24</v>
      </c>
      <c r="Y46" s="84" t="s">
        <v>24</v>
      </c>
      <c r="Z46" s="87"/>
      <c r="AA46" s="90"/>
      <c r="AB46" s="89" t="s">
        <v>21</v>
      </c>
      <c r="AC46" s="89"/>
      <c r="AD46" s="89" t="s">
        <v>24</v>
      </c>
      <c r="AE46" s="89" t="s">
        <v>14</v>
      </c>
      <c r="AF46" s="85" t="s">
        <v>14</v>
      </c>
      <c r="AG46" s="113" t="s">
        <v>15</v>
      </c>
      <c r="AH46" s="113" t="s">
        <v>16</v>
      </c>
      <c r="AI46" s="113" t="s">
        <v>17</v>
      </c>
      <c r="AJ46" s="113" t="s">
        <v>18</v>
      </c>
      <c r="AK46" s="113" t="s">
        <v>19</v>
      </c>
      <c r="AL46" s="112" t="s">
        <v>25</v>
      </c>
      <c r="AM46" s="67"/>
      <c r="AN46" s="105" t="str">
        <f t="shared" si="0"/>
        <v>SILVESTRI </v>
      </c>
      <c r="AO46" s="74">
        <f t="shared" si="5"/>
        <v>20</v>
      </c>
      <c r="AP46" s="74">
        <v>20</v>
      </c>
      <c r="AQ46" s="74">
        <v>0</v>
      </c>
      <c r="AR46" s="74">
        <f t="shared" si="4"/>
        <v>0</v>
      </c>
    </row>
    <row r="47" spans="1:44" ht="18" customHeight="1" thickBot="1">
      <c r="A47" s="46"/>
      <c r="B47" s="97" t="s">
        <v>112</v>
      </c>
      <c r="C47" s="86"/>
      <c r="D47" s="84"/>
      <c r="E47" s="84"/>
      <c r="F47" s="84"/>
      <c r="G47" s="84"/>
      <c r="H47" s="85"/>
      <c r="I47" s="86"/>
      <c r="J47" s="84"/>
      <c r="K47" s="84"/>
      <c r="L47" s="84"/>
      <c r="M47" s="84"/>
      <c r="N47" s="87"/>
      <c r="O47" s="86"/>
      <c r="P47" s="84"/>
      <c r="Q47" s="84"/>
      <c r="R47" s="84" t="s">
        <v>63</v>
      </c>
      <c r="S47" s="84" t="s">
        <v>65</v>
      </c>
      <c r="T47" s="85" t="s">
        <v>62</v>
      </c>
      <c r="U47" s="88"/>
      <c r="V47" s="127"/>
      <c r="W47" s="84"/>
      <c r="X47" s="84"/>
      <c r="Y47" s="84"/>
      <c r="Z47" s="87"/>
      <c r="AA47" s="90"/>
      <c r="AB47" s="89"/>
      <c r="AC47" s="89"/>
      <c r="AD47" s="89"/>
      <c r="AE47" s="89" t="s">
        <v>61</v>
      </c>
      <c r="AF47" s="85" t="s">
        <v>65</v>
      </c>
      <c r="AG47" s="89" t="s">
        <v>62</v>
      </c>
      <c r="AH47" s="89" t="s">
        <v>63</v>
      </c>
      <c r="AI47" s="89" t="s">
        <v>27</v>
      </c>
      <c r="AJ47" s="84"/>
      <c r="AK47" s="89" t="s">
        <v>61</v>
      </c>
      <c r="AL47" s="87"/>
      <c r="AM47" s="67"/>
      <c r="AN47" s="105" t="str">
        <f t="shared" si="0"/>
        <v>SORACE </v>
      </c>
      <c r="AO47" s="74">
        <f>36-COUNTBLANK(C47:AL47)-(COUNTIF(C47:AL47,"*X"))</f>
        <v>9</v>
      </c>
      <c r="AP47" s="74">
        <v>9</v>
      </c>
      <c r="AQ47" s="74">
        <v>0</v>
      </c>
      <c r="AR47" s="74">
        <f t="shared" si="4"/>
        <v>0</v>
      </c>
    </row>
    <row r="48" spans="1:44" ht="18" customHeight="1" thickBot="1">
      <c r="A48" s="46"/>
      <c r="B48" s="97" t="s">
        <v>119</v>
      </c>
      <c r="C48" s="83" t="s">
        <v>22</v>
      </c>
      <c r="D48" s="84" t="s">
        <v>22</v>
      </c>
      <c r="E48" s="84" t="s">
        <v>62</v>
      </c>
      <c r="F48" s="84" t="s">
        <v>62</v>
      </c>
      <c r="G48" s="84" t="s">
        <v>10</v>
      </c>
      <c r="H48" s="85"/>
      <c r="I48" s="108" t="s">
        <v>15</v>
      </c>
      <c r="J48" s="109" t="s">
        <v>16</v>
      </c>
      <c r="K48" s="109" t="s">
        <v>17</v>
      </c>
      <c r="L48" s="109" t="s">
        <v>18</v>
      </c>
      <c r="M48" s="109" t="s">
        <v>19</v>
      </c>
      <c r="N48" s="112" t="s">
        <v>25</v>
      </c>
      <c r="O48" s="86" t="s">
        <v>62</v>
      </c>
      <c r="P48" s="84" t="s">
        <v>124</v>
      </c>
      <c r="Q48" s="84"/>
      <c r="R48" s="84"/>
      <c r="S48" s="84"/>
      <c r="T48" s="85"/>
      <c r="U48" s="88"/>
      <c r="V48" s="127" t="s">
        <v>10</v>
      </c>
      <c r="W48" s="89" t="s">
        <v>10</v>
      </c>
      <c r="X48" s="89" t="s">
        <v>62</v>
      </c>
      <c r="Y48" s="84" t="s">
        <v>22</v>
      </c>
      <c r="Z48" s="87"/>
      <c r="AA48" s="90" t="s">
        <v>10</v>
      </c>
      <c r="AB48" s="89"/>
      <c r="AC48" s="89" t="s">
        <v>62</v>
      </c>
      <c r="AD48" s="89"/>
      <c r="AE48" s="89" t="s">
        <v>22</v>
      </c>
      <c r="AF48" s="85" t="s">
        <v>22</v>
      </c>
      <c r="AG48" s="89" t="s">
        <v>22</v>
      </c>
      <c r="AH48" s="89" t="s">
        <v>10</v>
      </c>
      <c r="AI48" s="89" t="s">
        <v>10</v>
      </c>
      <c r="AJ48" s="89"/>
      <c r="AK48" s="89"/>
      <c r="AL48" s="87"/>
      <c r="AM48" s="67"/>
      <c r="AN48" s="105" t="str">
        <f t="shared" si="0"/>
        <v>TAVELLA M </v>
      </c>
      <c r="AO48" s="74">
        <f t="shared" si="5"/>
        <v>18</v>
      </c>
      <c r="AP48" s="74">
        <v>18</v>
      </c>
      <c r="AQ48" s="74">
        <v>0</v>
      </c>
      <c r="AR48" s="74">
        <f t="shared" si="4"/>
        <v>0</v>
      </c>
    </row>
    <row r="49" spans="1:44" ht="18" customHeight="1" thickBot="1">
      <c r="A49" s="46"/>
      <c r="B49" s="139" t="s">
        <v>113</v>
      </c>
      <c r="C49" s="84" t="s">
        <v>27</v>
      </c>
      <c r="D49" s="84" t="s">
        <v>27</v>
      </c>
      <c r="E49" s="141" t="s">
        <v>67</v>
      </c>
      <c r="F49" s="141" t="s">
        <v>13</v>
      </c>
      <c r="G49" s="84"/>
      <c r="H49" s="85"/>
      <c r="I49" s="143" t="s">
        <v>13</v>
      </c>
      <c r="J49" s="141" t="s">
        <v>12</v>
      </c>
      <c r="K49" s="84" t="s">
        <v>27</v>
      </c>
      <c r="L49" s="84"/>
      <c r="M49" s="84"/>
      <c r="N49" s="87"/>
      <c r="O49" s="86" t="s">
        <v>27</v>
      </c>
      <c r="P49" s="141" t="s">
        <v>12</v>
      </c>
      <c r="Q49" s="141" t="s">
        <v>67</v>
      </c>
      <c r="R49" s="141" t="s">
        <v>68</v>
      </c>
      <c r="S49" s="84"/>
      <c r="T49" s="85"/>
      <c r="U49" s="146" t="s">
        <v>68</v>
      </c>
      <c r="V49" s="141" t="s">
        <v>67</v>
      </c>
      <c r="W49" s="141" t="s">
        <v>12</v>
      </c>
      <c r="X49" s="141" t="s">
        <v>13</v>
      </c>
      <c r="Y49" s="84"/>
      <c r="Z49" s="87"/>
      <c r="AA49" s="171" t="s">
        <v>13</v>
      </c>
      <c r="AB49" s="172" t="s">
        <v>68</v>
      </c>
      <c r="AC49" s="89" t="s">
        <v>27</v>
      </c>
      <c r="AD49" s="89"/>
      <c r="AE49" s="89"/>
      <c r="AF49" s="85"/>
      <c r="AG49" s="113" t="s">
        <v>15</v>
      </c>
      <c r="AH49" s="114" t="s">
        <v>16</v>
      </c>
      <c r="AI49" s="113" t="s">
        <v>17</v>
      </c>
      <c r="AJ49" s="113" t="s">
        <v>18</v>
      </c>
      <c r="AK49" s="115" t="s">
        <v>19</v>
      </c>
      <c r="AL49" s="112" t="s">
        <v>20</v>
      </c>
      <c r="AM49" s="67"/>
      <c r="AN49" s="105" t="str">
        <f t="shared" si="0"/>
        <v>TROVATO </v>
      </c>
      <c r="AO49" s="74">
        <f t="shared" si="5"/>
        <v>18</v>
      </c>
      <c r="AP49" s="74">
        <v>18</v>
      </c>
      <c r="AQ49" s="74">
        <v>0</v>
      </c>
      <c r="AR49" s="74">
        <f t="shared" si="4"/>
        <v>0</v>
      </c>
    </row>
    <row r="50" spans="1:44" ht="18" customHeight="1" thickBot="1">
      <c r="A50" s="46"/>
      <c r="B50" s="117" t="s">
        <v>114</v>
      </c>
      <c r="C50" s="164" t="s">
        <v>13</v>
      </c>
      <c r="D50" s="84"/>
      <c r="E50" s="165" t="s">
        <v>12</v>
      </c>
      <c r="F50" s="165" t="s">
        <v>68</v>
      </c>
      <c r="G50" s="84"/>
      <c r="H50" s="85"/>
      <c r="I50" s="111" t="s">
        <v>15</v>
      </c>
      <c r="J50" s="109" t="s">
        <v>16</v>
      </c>
      <c r="K50" s="109" t="s">
        <v>17</v>
      </c>
      <c r="L50" s="109" t="s">
        <v>18</v>
      </c>
      <c r="M50" s="109" t="s">
        <v>19</v>
      </c>
      <c r="N50" s="112" t="s">
        <v>20</v>
      </c>
      <c r="O50" s="84"/>
      <c r="P50" s="84"/>
      <c r="Q50" s="165" t="s">
        <v>68</v>
      </c>
      <c r="R50" s="165" t="s">
        <v>13</v>
      </c>
      <c r="S50" s="165" t="s">
        <v>12</v>
      </c>
      <c r="T50" s="166" t="s">
        <v>12</v>
      </c>
      <c r="U50" s="163" t="s">
        <v>12</v>
      </c>
      <c r="V50" s="165" t="s">
        <v>13</v>
      </c>
      <c r="W50" s="165" t="s">
        <v>13</v>
      </c>
      <c r="X50" s="165" t="s">
        <v>68</v>
      </c>
      <c r="Y50" s="165" t="s">
        <v>68</v>
      </c>
      <c r="Z50" s="87"/>
      <c r="AA50" s="90"/>
      <c r="AB50" s="89"/>
      <c r="AC50" s="89"/>
      <c r="AD50" s="167" t="s">
        <v>13</v>
      </c>
      <c r="AE50" s="167" t="s">
        <v>13</v>
      </c>
      <c r="AF50" s="166" t="s">
        <v>68</v>
      </c>
      <c r="AG50" s="107"/>
      <c r="AH50" s="89"/>
      <c r="AI50" s="162" t="s">
        <v>12</v>
      </c>
      <c r="AJ50" s="151" t="s">
        <v>13</v>
      </c>
      <c r="AK50" s="151" t="s">
        <v>13</v>
      </c>
      <c r="AL50" s="87"/>
      <c r="AM50" s="67"/>
      <c r="AN50" s="105" t="str">
        <f t="shared" si="0"/>
        <v>VALENTE E </v>
      </c>
      <c r="AO50" s="74">
        <f t="shared" si="5"/>
        <v>18</v>
      </c>
      <c r="AP50" s="74">
        <v>18</v>
      </c>
      <c r="AQ50" s="74">
        <v>0</v>
      </c>
      <c r="AR50" s="74">
        <f t="shared" si="4"/>
        <v>0</v>
      </c>
    </row>
    <row r="51" spans="1:44" ht="18" customHeight="1" thickBot="1">
      <c r="A51" s="46"/>
      <c r="B51" s="98" t="s">
        <v>120</v>
      </c>
      <c r="C51" s="125" t="s">
        <v>77</v>
      </c>
      <c r="D51" s="126" t="s">
        <v>13</v>
      </c>
      <c r="E51" s="126" t="s">
        <v>68</v>
      </c>
      <c r="F51" s="126" t="s">
        <v>12</v>
      </c>
      <c r="G51" s="126" t="s">
        <v>61</v>
      </c>
      <c r="H51" s="85"/>
      <c r="I51" s="84" t="s">
        <v>87</v>
      </c>
      <c r="J51" s="84"/>
      <c r="K51" s="126" t="s">
        <v>12</v>
      </c>
      <c r="L51" s="84"/>
      <c r="M51" s="84"/>
      <c r="N51" s="87"/>
      <c r="O51" s="108" t="s">
        <v>15</v>
      </c>
      <c r="P51" s="109" t="s">
        <v>16</v>
      </c>
      <c r="Q51" s="109" t="s">
        <v>17</v>
      </c>
      <c r="R51" s="109" t="s">
        <v>18</v>
      </c>
      <c r="S51" s="109" t="s">
        <v>19</v>
      </c>
      <c r="T51" s="110" t="s">
        <v>20</v>
      </c>
      <c r="U51" s="130" t="s">
        <v>77</v>
      </c>
      <c r="V51" s="126" t="s">
        <v>87</v>
      </c>
      <c r="W51" s="84"/>
      <c r="X51" s="84"/>
      <c r="Y51" s="84" t="s">
        <v>61</v>
      </c>
      <c r="Z51" s="87"/>
      <c r="AA51" s="90" t="s">
        <v>77</v>
      </c>
      <c r="AB51" s="132" t="s">
        <v>13</v>
      </c>
      <c r="AC51" s="132" t="s">
        <v>68</v>
      </c>
      <c r="AD51" s="132" t="s">
        <v>12</v>
      </c>
      <c r="AE51" s="168"/>
      <c r="AF51" s="85" t="s">
        <v>82</v>
      </c>
      <c r="AG51" s="132" t="s">
        <v>13</v>
      </c>
      <c r="AH51" s="89"/>
      <c r="AI51" s="168" t="s">
        <v>68</v>
      </c>
      <c r="AJ51" s="132" t="s">
        <v>61</v>
      </c>
      <c r="AK51" s="89"/>
      <c r="AL51" s="87"/>
      <c r="AM51" s="67"/>
      <c r="AN51" s="105" t="str">
        <f t="shared" si="0"/>
        <v>VALENTI R </v>
      </c>
      <c r="AO51" s="74">
        <f t="shared" si="5"/>
        <v>18</v>
      </c>
      <c r="AP51" s="74">
        <v>18</v>
      </c>
      <c r="AQ51" s="74">
        <v>0</v>
      </c>
      <c r="AR51" s="74">
        <f t="shared" si="4"/>
        <v>0</v>
      </c>
    </row>
    <row r="52" spans="1:44" ht="18" customHeight="1" thickBot="1">
      <c r="A52" s="46"/>
      <c r="B52" s="97" t="s">
        <v>115</v>
      </c>
      <c r="C52" s="83" t="s">
        <v>87</v>
      </c>
      <c r="D52" s="84" t="s">
        <v>87</v>
      </c>
      <c r="E52" s="89"/>
      <c r="F52" s="84"/>
      <c r="G52" s="84"/>
      <c r="H52" s="85"/>
      <c r="I52" s="84"/>
      <c r="J52" s="89" t="s">
        <v>14</v>
      </c>
      <c r="K52" s="89" t="s">
        <v>14</v>
      </c>
      <c r="L52" s="84" t="s">
        <v>21</v>
      </c>
      <c r="M52" s="84" t="s">
        <v>21</v>
      </c>
      <c r="N52" s="87"/>
      <c r="O52" s="86" t="s">
        <v>77</v>
      </c>
      <c r="P52" s="84" t="s">
        <v>77</v>
      </c>
      <c r="Q52" s="84"/>
      <c r="R52" s="84"/>
      <c r="S52" s="84"/>
      <c r="T52" s="85"/>
      <c r="U52" s="88" t="s">
        <v>24</v>
      </c>
      <c r="V52" s="84" t="s">
        <v>24</v>
      </c>
      <c r="W52" s="84"/>
      <c r="X52" s="84" t="s">
        <v>67</v>
      </c>
      <c r="Y52" s="84" t="s">
        <v>67</v>
      </c>
      <c r="Z52" s="87"/>
      <c r="AA52" s="90" t="s">
        <v>23</v>
      </c>
      <c r="AB52" s="89" t="s">
        <v>23</v>
      </c>
      <c r="AC52" s="89"/>
      <c r="AD52" s="89"/>
      <c r="AE52" s="89" t="s">
        <v>66</v>
      </c>
      <c r="AF52" s="85" t="s">
        <v>66</v>
      </c>
      <c r="AG52" s="113" t="s">
        <v>15</v>
      </c>
      <c r="AH52" s="113" t="s">
        <v>16</v>
      </c>
      <c r="AI52" s="113" t="s">
        <v>17</v>
      </c>
      <c r="AJ52" s="113" t="s">
        <v>18</v>
      </c>
      <c r="AK52" s="113" t="s">
        <v>19</v>
      </c>
      <c r="AL52" s="112" t="s">
        <v>20</v>
      </c>
      <c r="AM52" s="67"/>
      <c r="AN52" s="105" t="str">
        <f t="shared" si="0"/>
        <v>VILLI'</v>
      </c>
      <c r="AO52" s="74">
        <f t="shared" si="5"/>
        <v>16</v>
      </c>
      <c r="AP52" s="74">
        <v>16</v>
      </c>
      <c r="AQ52" s="74">
        <v>0</v>
      </c>
      <c r="AR52" s="74">
        <f t="shared" si="4"/>
        <v>0</v>
      </c>
    </row>
    <row r="53" spans="1:39" ht="18" customHeight="1">
      <c r="A53" s="82" t="s">
        <v>28</v>
      </c>
      <c r="B53" s="82"/>
      <c r="C53" s="82"/>
      <c r="D53" s="82"/>
      <c r="E53" s="82"/>
      <c r="F53" s="48"/>
      <c r="G53" s="49"/>
      <c r="J53" s="55"/>
      <c r="O53" s="56"/>
      <c r="P53" s="56"/>
      <c r="Q53" s="56"/>
      <c r="R53" s="58"/>
      <c r="S53" s="58"/>
      <c r="T53" s="50"/>
      <c r="U53" s="59" t="s">
        <v>29</v>
      </c>
      <c r="V53" s="59"/>
      <c r="W53" s="59"/>
      <c r="X53" s="60"/>
      <c r="Y53" s="58"/>
      <c r="Z53" s="50"/>
      <c r="AA53" s="50"/>
      <c r="AB53" s="50"/>
      <c r="AC53" s="50"/>
      <c r="AD53" s="182" t="s">
        <v>30</v>
      </c>
      <c r="AE53" s="182"/>
      <c r="AF53" s="182"/>
      <c r="AG53" s="182"/>
      <c r="AH53" s="182"/>
      <c r="AI53" s="182"/>
      <c r="AJ53" s="182"/>
      <c r="AK53" s="182"/>
      <c r="AL53" s="182"/>
      <c r="AM53" s="69"/>
    </row>
    <row r="54" spans="1:39" ht="16.5" customHeight="1">
      <c r="A54" s="82" t="s">
        <v>31</v>
      </c>
      <c r="B54" s="82"/>
      <c r="C54" s="82"/>
      <c r="D54" s="82"/>
      <c r="E54" s="82"/>
      <c r="F54" s="48"/>
      <c r="G54" s="50"/>
      <c r="H54" s="50"/>
      <c r="I54" s="50"/>
      <c r="J54" s="50"/>
      <c r="K54" s="50"/>
      <c r="L54" s="56"/>
      <c r="M54" s="56"/>
      <c r="N54" s="56"/>
      <c r="O54" s="50"/>
      <c r="P54" s="50"/>
      <c r="Q54" s="58"/>
      <c r="R54" s="56"/>
      <c r="S54" s="56"/>
      <c r="T54" s="50"/>
      <c r="U54" s="61" t="s">
        <v>32</v>
      </c>
      <c r="V54" s="50"/>
      <c r="W54" s="50"/>
      <c r="X54" s="50"/>
      <c r="Y54" s="50"/>
      <c r="Z54" s="62"/>
      <c r="AA54" s="62"/>
      <c r="AB54" s="50"/>
      <c r="AC54" s="50"/>
      <c r="AD54" s="183" t="s">
        <v>33</v>
      </c>
      <c r="AE54" s="183"/>
      <c r="AF54" s="183"/>
      <c r="AG54" s="183"/>
      <c r="AH54" s="183"/>
      <c r="AI54" s="183"/>
      <c r="AJ54" s="183"/>
      <c r="AK54" s="183"/>
      <c r="AL54" s="183"/>
      <c r="AM54" s="70"/>
    </row>
    <row r="55" spans="25:39" ht="22.5" customHeight="1">
      <c r="Y55" s="58"/>
      <c r="Z55" s="58"/>
      <c r="AA55" s="58"/>
      <c r="AB55" s="58"/>
      <c r="AM55" s="71"/>
    </row>
    <row r="56" spans="3:37" ht="12.75">
      <c r="C56" s="38">
        <f aca="true" t="shared" si="6" ref="C56:M56">52-(COUNTBLANK(C5:C52))-(COUNTIF(C5:C52,"*X"))</f>
        <v>35</v>
      </c>
      <c r="D56" s="38">
        <f t="shared" si="6"/>
        <v>37</v>
      </c>
      <c r="E56" s="38">
        <f t="shared" si="6"/>
        <v>38</v>
      </c>
      <c r="F56" s="38">
        <f t="shared" si="6"/>
        <v>37</v>
      </c>
      <c r="G56" s="38">
        <f t="shared" si="6"/>
        <v>30</v>
      </c>
      <c r="H56" s="38">
        <f t="shared" si="6"/>
        <v>12</v>
      </c>
      <c r="I56" s="38">
        <f t="shared" si="6"/>
        <v>29</v>
      </c>
      <c r="J56" s="38">
        <f t="shared" si="6"/>
        <v>30</v>
      </c>
      <c r="K56" s="38">
        <f t="shared" si="6"/>
        <v>38</v>
      </c>
      <c r="L56" s="38">
        <f t="shared" si="6"/>
        <v>30</v>
      </c>
      <c r="M56" s="38">
        <f t="shared" si="6"/>
        <v>28</v>
      </c>
      <c r="O56" s="38">
        <f aca="true" t="shared" si="7" ref="O56:Y56">52-(COUNTBLANK(O5:O52))-(COUNTIF(O5:O52,"*X"))</f>
        <v>33</v>
      </c>
      <c r="P56" s="38">
        <f t="shared" si="7"/>
        <v>36</v>
      </c>
      <c r="Q56" s="38">
        <f t="shared" si="7"/>
        <v>37</v>
      </c>
      <c r="R56" s="38">
        <f t="shared" si="7"/>
        <v>39</v>
      </c>
      <c r="S56" s="38">
        <f t="shared" si="7"/>
        <v>35</v>
      </c>
      <c r="T56" s="38">
        <f t="shared" si="7"/>
        <v>34</v>
      </c>
      <c r="U56" s="38">
        <f t="shared" si="7"/>
        <v>31</v>
      </c>
      <c r="V56" s="38">
        <f t="shared" si="7"/>
        <v>36</v>
      </c>
      <c r="W56" s="38">
        <f t="shared" si="7"/>
        <v>34</v>
      </c>
      <c r="X56" s="38">
        <f t="shared" si="7"/>
        <v>32</v>
      </c>
      <c r="Y56" s="38">
        <f t="shared" si="7"/>
        <v>30</v>
      </c>
      <c r="AA56" s="38">
        <f aca="true" t="shared" si="8" ref="AA56:AK56">52-(COUNTBLANK(AA5:AA52))-(COUNTIF(AA5:AA52,"*X"))</f>
        <v>31</v>
      </c>
      <c r="AB56" s="38">
        <f t="shared" si="8"/>
        <v>36</v>
      </c>
      <c r="AC56" s="38">
        <f t="shared" si="8"/>
        <v>36</v>
      </c>
      <c r="AD56" s="38">
        <f t="shared" si="8"/>
        <v>35</v>
      </c>
      <c r="AE56" s="38">
        <f t="shared" si="8"/>
        <v>31</v>
      </c>
      <c r="AF56" s="38">
        <f t="shared" si="8"/>
        <v>28</v>
      </c>
      <c r="AG56" s="38">
        <f t="shared" si="8"/>
        <v>34</v>
      </c>
      <c r="AH56" s="38">
        <f t="shared" si="8"/>
        <v>39</v>
      </c>
      <c r="AI56" s="38">
        <f t="shared" si="8"/>
        <v>40</v>
      </c>
      <c r="AJ56" s="38">
        <f t="shared" si="8"/>
        <v>38</v>
      </c>
      <c r="AK56" s="38">
        <f t="shared" si="8"/>
        <v>37</v>
      </c>
    </row>
    <row r="57" spans="3:41" ht="12.75">
      <c r="C57" s="38">
        <f>(COUNTIF(C5:C52,"*L"))</f>
        <v>4</v>
      </c>
      <c r="D57" s="38">
        <f>(COUNTIF(D5:D52,"*I"))</f>
        <v>5</v>
      </c>
      <c r="E57" s="38">
        <f>(COUNTIF(E5:E52,"B"))</f>
        <v>5</v>
      </c>
      <c r="F57" s="38">
        <f>(COUNTIF(F5:F52,"E"))</f>
        <v>5</v>
      </c>
      <c r="G57" s="38">
        <f>(COUNTIF(G5:G52,"R"))</f>
        <v>5</v>
      </c>
      <c r="H57" s="38">
        <f>(COUNTIF(H5:H52,"O"))</f>
        <v>3</v>
      </c>
      <c r="I57" s="38">
        <f>(COUNTIF(I5:I52,"*L"))</f>
        <v>2</v>
      </c>
      <c r="J57" s="38">
        <f>(COUNTIF(J5:J52,"*I"))</f>
        <v>2</v>
      </c>
      <c r="K57" s="38">
        <f>(COUNTIF(K5:K52,"B"))</f>
        <v>2</v>
      </c>
      <c r="L57" s="38">
        <f>(COUNTIF(L5:L52,"E"))</f>
        <v>2</v>
      </c>
      <c r="M57" s="38">
        <f>(COUNTIF(M5:M52,"R"))</f>
        <v>2</v>
      </c>
      <c r="O57" s="38">
        <f>(COUNTIF(O5:O52,"*L"))</f>
        <v>7</v>
      </c>
      <c r="P57" s="38">
        <f>(COUNTIF(P5:P52,"*I"))</f>
        <v>7</v>
      </c>
      <c r="Q57" s="38">
        <f>(COUNTIF(Q5:Q52,"B"))</f>
        <v>7</v>
      </c>
      <c r="R57" s="38">
        <f>(COUNTIF(R5:R52,"E"))</f>
        <v>7</v>
      </c>
      <c r="S57" s="38">
        <f>(COUNTIF(S5:S52,"R"))</f>
        <v>7</v>
      </c>
      <c r="T57" s="38">
        <f>(COUNTIF(T5:T52,"O"))</f>
        <v>6</v>
      </c>
      <c r="U57" s="38">
        <f>(COUNTIF(U5:U52,"*L"))</f>
        <v>5</v>
      </c>
      <c r="V57" s="38">
        <f>(COUNTIF(V5:V52,"*I"))</f>
        <v>5</v>
      </c>
      <c r="W57" s="38">
        <f>(COUNTIF(W5:W52,"B"))</f>
        <v>5</v>
      </c>
      <c r="X57" s="38">
        <f>(COUNTIF(X5:X52,"E"))</f>
        <v>5</v>
      </c>
      <c r="Y57" s="38">
        <f>(COUNTIF(Y5:Y52,"R"))</f>
        <v>5</v>
      </c>
      <c r="AA57" s="38">
        <f>(COUNTIF(AA5:AA52,"*L"))</f>
        <v>3</v>
      </c>
      <c r="AB57" s="38">
        <f>(COUNTIF(AB5:AB52,"*I"))</f>
        <v>3</v>
      </c>
      <c r="AC57" s="38">
        <f>(COUNTIF(AC5:AC52,"B"))</f>
        <v>3</v>
      </c>
      <c r="AD57" s="38">
        <f>(COUNTIF(AD5:AD52,"*E"))</f>
        <v>3</v>
      </c>
      <c r="AE57" s="38">
        <f>(COUNTIF(AE5:AE52,"R"))</f>
        <v>3</v>
      </c>
      <c r="AF57" s="38">
        <f>(COUNTIF(AF5:AF52,"*O"))</f>
        <v>2</v>
      </c>
      <c r="AG57" s="38">
        <f>(COUNTIF(AG5:AG52,"*L"))</f>
        <v>10</v>
      </c>
      <c r="AH57" s="38">
        <f>(COUNTIF(AH5:AH52,"*I"))</f>
        <v>10</v>
      </c>
      <c r="AI57" s="38">
        <f>(COUNTIF(AI5:AI52,"B"))</f>
        <v>10</v>
      </c>
      <c r="AJ57" s="38">
        <f>(COUNTIF(AJ5:AJ52,"E"))</f>
        <v>10</v>
      </c>
      <c r="AK57" s="38">
        <f>(COUNTIF(AK5:AK52,"R"))</f>
        <v>10</v>
      </c>
      <c r="AN57" s="72" t="s">
        <v>34</v>
      </c>
      <c r="AO57" s="38">
        <f>AVERAGE(AA56:AK56,O56:Y56,I56:M56,C56:G56)</f>
        <v>34.1875</v>
      </c>
    </row>
    <row r="58" spans="8:41" ht="12.75">
      <c r="H58" s="38">
        <f>(COUNTIF(H5:H52,"A"))</f>
        <v>2</v>
      </c>
      <c r="T58" s="38">
        <f>(COUNTIF(T5:T52,"A"))</f>
        <v>1</v>
      </c>
      <c r="AF58" s="38">
        <f>(COUNTIF(AF5:AF52,"A"))</f>
        <v>1</v>
      </c>
      <c r="AN58" s="72" t="s">
        <v>35</v>
      </c>
      <c r="AO58" s="38">
        <f>AVERAGE(AA57:AK57,O57:Y57,I57:M57,C57:G57)</f>
        <v>5.21875</v>
      </c>
    </row>
    <row r="59" spans="3:40" ht="12.75">
      <c r="C59" s="38">
        <f aca="true" t="shared" si="9" ref="C59:M59">COUNTIF(C5:C52,"*DISP")+COUNTIF(C5:C52,"*OP")</f>
        <v>1</v>
      </c>
      <c r="D59" s="38">
        <f t="shared" si="9"/>
        <v>4</v>
      </c>
      <c r="E59" s="38">
        <f t="shared" si="9"/>
        <v>3</v>
      </c>
      <c r="F59" s="38">
        <f t="shared" si="9"/>
        <v>2</v>
      </c>
      <c r="G59" s="38">
        <f t="shared" si="9"/>
        <v>0</v>
      </c>
      <c r="H59" s="38">
        <f t="shared" si="9"/>
        <v>0</v>
      </c>
      <c r="I59" s="38">
        <f t="shared" si="9"/>
        <v>0</v>
      </c>
      <c r="J59" s="38">
        <f t="shared" si="9"/>
        <v>1</v>
      </c>
      <c r="K59" s="38">
        <f t="shared" si="9"/>
        <v>7</v>
      </c>
      <c r="L59" s="38">
        <f t="shared" si="9"/>
        <v>2</v>
      </c>
      <c r="M59" s="38">
        <f t="shared" si="9"/>
        <v>0</v>
      </c>
      <c r="O59" s="38">
        <f aca="true" t="shared" si="10" ref="O59:Y59">COUNTIF(O5:O52,"*DISP")+COUNTIF(O5:O52,"*OP")</f>
        <v>1</v>
      </c>
      <c r="P59" s="38">
        <f t="shared" si="10"/>
        <v>4</v>
      </c>
      <c r="Q59" s="38">
        <f t="shared" si="10"/>
        <v>3</v>
      </c>
      <c r="R59" s="38">
        <f t="shared" si="10"/>
        <v>3</v>
      </c>
      <c r="S59" s="38">
        <f t="shared" si="10"/>
        <v>0</v>
      </c>
      <c r="T59" s="38">
        <f t="shared" si="10"/>
        <v>0</v>
      </c>
      <c r="U59" s="38">
        <f t="shared" si="10"/>
        <v>0</v>
      </c>
      <c r="V59" s="38">
        <f t="shared" si="10"/>
        <v>3</v>
      </c>
      <c r="W59" s="38">
        <f t="shared" si="10"/>
        <v>1</v>
      </c>
      <c r="X59" s="38">
        <f t="shared" si="10"/>
        <v>0</v>
      </c>
      <c r="Y59" s="38">
        <f t="shared" si="10"/>
        <v>0</v>
      </c>
      <c r="AA59" s="38">
        <f aca="true" t="shared" si="11" ref="AA59:AK59">COUNTIF(AA5:AA52,"*DISP")+COUNTIF(AA5:AA52,"*OP")</f>
        <v>0</v>
      </c>
      <c r="AB59" s="38">
        <f t="shared" si="11"/>
        <v>3</v>
      </c>
      <c r="AC59" s="38">
        <f t="shared" si="11"/>
        <v>4</v>
      </c>
      <c r="AD59" s="38">
        <f t="shared" si="11"/>
        <v>1</v>
      </c>
      <c r="AE59" s="38">
        <f t="shared" si="11"/>
        <v>2</v>
      </c>
      <c r="AF59" s="38">
        <f t="shared" si="11"/>
        <v>0</v>
      </c>
      <c r="AG59" s="38">
        <f t="shared" si="11"/>
        <v>0</v>
      </c>
      <c r="AH59" s="38">
        <f t="shared" si="11"/>
        <v>2</v>
      </c>
      <c r="AI59" s="38">
        <f t="shared" si="11"/>
        <v>4</v>
      </c>
      <c r="AJ59" s="38">
        <f t="shared" si="11"/>
        <v>1</v>
      </c>
      <c r="AK59" s="38">
        <f t="shared" si="11"/>
        <v>0</v>
      </c>
      <c r="AN59" s="72"/>
    </row>
    <row r="60" spans="3:41" ht="12.75">
      <c r="C60" s="38">
        <f>C56-C57-C59</f>
        <v>30</v>
      </c>
      <c r="D60" s="38">
        <f>D56-D57-D59</f>
        <v>28</v>
      </c>
      <c r="E60" s="38">
        <f>E56-E57-E59</f>
        <v>30</v>
      </c>
      <c r="F60" s="38">
        <f>F56-F57-F59</f>
        <v>30</v>
      </c>
      <c r="G60" s="38">
        <f>G56-G57-G59</f>
        <v>25</v>
      </c>
      <c r="H60" s="38">
        <f>H56-H57-H58-H59</f>
        <v>7</v>
      </c>
      <c r="I60" s="38">
        <f>I56-I57-I59</f>
        <v>27</v>
      </c>
      <c r="J60" s="38">
        <f>J56-J57-J59</f>
        <v>27</v>
      </c>
      <c r="K60" s="38">
        <f>K56-K57-K59</f>
        <v>29</v>
      </c>
      <c r="L60" s="38">
        <f>L56-L57-L59</f>
        <v>26</v>
      </c>
      <c r="M60" s="38">
        <f>M56-M57-M59</f>
        <v>26</v>
      </c>
      <c r="O60" s="38">
        <f aca="true" t="shared" si="12" ref="O60:Y60">O56-O57-O59</f>
        <v>25</v>
      </c>
      <c r="P60" s="38">
        <f t="shared" si="12"/>
        <v>25</v>
      </c>
      <c r="Q60" s="38">
        <f t="shared" si="12"/>
        <v>27</v>
      </c>
      <c r="R60" s="38">
        <f t="shared" si="12"/>
        <v>29</v>
      </c>
      <c r="S60" s="38">
        <f t="shared" si="12"/>
        <v>28</v>
      </c>
      <c r="T60" s="38">
        <f t="shared" si="12"/>
        <v>28</v>
      </c>
      <c r="U60" s="38">
        <f t="shared" si="12"/>
        <v>26</v>
      </c>
      <c r="V60" s="38">
        <f t="shared" si="12"/>
        <v>28</v>
      </c>
      <c r="W60" s="38">
        <f t="shared" si="12"/>
        <v>28</v>
      </c>
      <c r="X60" s="38">
        <f t="shared" si="12"/>
        <v>27</v>
      </c>
      <c r="Y60" s="38">
        <f t="shared" si="12"/>
        <v>25</v>
      </c>
      <c r="AA60" s="38">
        <f aca="true" t="shared" si="13" ref="AA60:AK60">AA56-AA57-AA59</f>
        <v>28</v>
      </c>
      <c r="AB60" s="38">
        <f t="shared" si="13"/>
        <v>30</v>
      </c>
      <c r="AC60" s="38">
        <f t="shared" si="13"/>
        <v>29</v>
      </c>
      <c r="AD60" s="38">
        <f t="shared" si="13"/>
        <v>31</v>
      </c>
      <c r="AE60" s="38">
        <f t="shared" si="13"/>
        <v>26</v>
      </c>
      <c r="AF60" s="38">
        <f t="shared" si="13"/>
        <v>26</v>
      </c>
      <c r="AG60" s="38">
        <f t="shared" si="13"/>
        <v>24</v>
      </c>
      <c r="AH60" s="38">
        <f t="shared" si="13"/>
        <v>27</v>
      </c>
      <c r="AI60" s="38">
        <f t="shared" si="13"/>
        <v>26</v>
      </c>
      <c r="AJ60" s="38">
        <f t="shared" si="13"/>
        <v>27</v>
      </c>
      <c r="AK60" s="38">
        <f t="shared" si="13"/>
        <v>27</v>
      </c>
      <c r="AN60" s="72" t="s">
        <v>36</v>
      </c>
      <c r="AO60" s="38">
        <f>AVERAGE(AA59:AK59,O59:Y59,I59:M59,C59:G59)</f>
        <v>1.625</v>
      </c>
    </row>
    <row r="61" ht="12.75">
      <c r="AO61" s="38">
        <f>AVERAGE(AA60:AK60,O60:Y60,I60:M60,C60:G60)</f>
        <v>27.34375</v>
      </c>
    </row>
    <row r="62" spans="2:38" ht="15">
      <c r="B62" s="37" t="s">
        <v>21</v>
      </c>
      <c r="C62" s="75">
        <f aca="true" t="shared" si="14" ref="C62:M62">COUNTIF(C$4:C$52,"*1A")</f>
        <v>1</v>
      </c>
      <c r="D62" s="75">
        <f t="shared" si="14"/>
        <v>1</v>
      </c>
      <c r="E62" s="75">
        <f t="shared" si="14"/>
        <v>1</v>
      </c>
      <c r="F62" s="75">
        <f t="shared" si="14"/>
        <v>1</v>
      </c>
      <c r="G62" s="75">
        <f t="shared" si="14"/>
        <v>1</v>
      </c>
      <c r="H62" s="75">
        <f t="shared" si="14"/>
        <v>1</v>
      </c>
      <c r="I62" s="75">
        <f t="shared" si="14"/>
        <v>1</v>
      </c>
      <c r="J62" s="75">
        <f t="shared" si="14"/>
        <v>2</v>
      </c>
      <c r="K62" s="75">
        <f t="shared" si="14"/>
        <v>1</v>
      </c>
      <c r="L62" s="75">
        <f t="shared" si="14"/>
        <v>1</v>
      </c>
      <c r="M62" s="75">
        <f t="shared" si="14"/>
        <v>1</v>
      </c>
      <c r="N62" s="76"/>
      <c r="O62" s="75">
        <f aca="true" t="shared" si="15" ref="O62:Y62">COUNTIF(O$4:O$52,"*1A")</f>
        <v>1</v>
      </c>
      <c r="P62" s="75">
        <f t="shared" si="15"/>
        <v>1</v>
      </c>
      <c r="Q62" s="75">
        <f t="shared" si="15"/>
        <v>1</v>
      </c>
      <c r="R62" s="75">
        <f t="shared" si="15"/>
        <v>1</v>
      </c>
      <c r="S62" s="75">
        <f t="shared" si="15"/>
        <v>1</v>
      </c>
      <c r="T62" s="75">
        <f t="shared" si="15"/>
        <v>1</v>
      </c>
      <c r="U62" s="75">
        <f t="shared" si="15"/>
        <v>1</v>
      </c>
      <c r="V62" s="75">
        <f t="shared" si="15"/>
        <v>1</v>
      </c>
      <c r="W62" s="75">
        <f t="shared" si="15"/>
        <v>1</v>
      </c>
      <c r="X62" s="75">
        <f t="shared" si="15"/>
        <v>1</v>
      </c>
      <c r="Y62" s="75">
        <f t="shared" si="15"/>
        <v>1</v>
      </c>
      <c r="Z62" s="76"/>
      <c r="AA62" s="75">
        <f aca="true" t="shared" si="16" ref="AA62:AK62">COUNTIF(AA$4:AA$52,"*1A")</f>
        <v>2</v>
      </c>
      <c r="AB62" s="75">
        <f t="shared" si="16"/>
        <v>1</v>
      </c>
      <c r="AC62" s="75">
        <f t="shared" si="16"/>
        <v>2</v>
      </c>
      <c r="AD62" s="75">
        <f t="shared" si="16"/>
        <v>2</v>
      </c>
      <c r="AE62" s="75">
        <f t="shared" si="16"/>
        <v>1</v>
      </c>
      <c r="AF62" s="75">
        <f t="shared" si="16"/>
        <v>1</v>
      </c>
      <c r="AG62" s="75">
        <f t="shared" si="16"/>
        <v>1</v>
      </c>
      <c r="AH62" s="75">
        <f t="shared" si="16"/>
        <v>1</v>
      </c>
      <c r="AI62" s="75">
        <f t="shared" si="16"/>
        <v>2</v>
      </c>
      <c r="AJ62" s="75">
        <f t="shared" si="16"/>
        <v>1</v>
      </c>
      <c r="AK62" s="75">
        <f t="shared" si="16"/>
        <v>1</v>
      </c>
      <c r="AL62" s="80">
        <f>SUM(C62:AK62)-COUNTIF($C62:$AK62,"2")</f>
        <v>33</v>
      </c>
    </row>
    <row r="63" spans="3:38" ht="14.25">
      <c r="C63" s="60"/>
      <c r="D63" s="60"/>
      <c r="E63" s="60"/>
      <c r="F63" s="60"/>
      <c r="G63" s="60"/>
      <c r="H63" s="75"/>
      <c r="I63" s="75"/>
      <c r="J63" s="75"/>
      <c r="K63" s="75"/>
      <c r="L63" s="75"/>
      <c r="M63" s="75"/>
      <c r="N63" s="76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6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60"/>
    </row>
    <row r="64" spans="2:38" ht="15">
      <c r="B64" s="37" t="s">
        <v>10</v>
      </c>
      <c r="C64" s="75">
        <f aca="true" t="shared" si="17" ref="C64:M64">COUNTIF(C$4:C$52,"*1B")</f>
        <v>1</v>
      </c>
      <c r="D64" s="75">
        <f t="shared" si="17"/>
        <v>2</v>
      </c>
      <c r="E64" s="75">
        <f t="shared" si="17"/>
        <v>1</v>
      </c>
      <c r="F64" s="75">
        <f t="shared" si="17"/>
        <v>1</v>
      </c>
      <c r="G64" s="75">
        <f t="shared" si="17"/>
        <v>1</v>
      </c>
      <c r="H64" s="75">
        <f t="shared" si="17"/>
        <v>1</v>
      </c>
      <c r="I64" s="75">
        <f t="shared" si="17"/>
        <v>2</v>
      </c>
      <c r="J64" s="75">
        <f t="shared" si="17"/>
        <v>1</v>
      </c>
      <c r="K64" s="75">
        <f t="shared" si="17"/>
        <v>1</v>
      </c>
      <c r="L64" s="75">
        <f t="shared" si="17"/>
        <v>1</v>
      </c>
      <c r="M64" s="75">
        <f t="shared" si="17"/>
        <v>1</v>
      </c>
      <c r="N64" s="76"/>
      <c r="O64" s="75">
        <f aca="true" t="shared" si="18" ref="O64:Y64">COUNTIF(O$4:O$52,"*1B")</f>
        <v>1</v>
      </c>
      <c r="P64" s="75">
        <f t="shared" si="18"/>
        <v>1</v>
      </c>
      <c r="Q64" s="75">
        <f t="shared" si="18"/>
        <v>2</v>
      </c>
      <c r="R64" s="75">
        <f t="shared" si="18"/>
        <v>2</v>
      </c>
      <c r="S64" s="75">
        <f t="shared" si="18"/>
        <v>1</v>
      </c>
      <c r="T64" s="75">
        <f t="shared" si="18"/>
        <v>1</v>
      </c>
      <c r="U64" s="75">
        <f t="shared" si="18"/>
        <v>1</v>
      </c>
      <c r="V64" s="75">
        <f t="shared" si="18"/>
        <v>1</v>
      </c>
      <c r="W64" s="75">
        <f t="shared" si="18"/>
        <v>1</v>
      </c>
      <c r="X64" s="75">
        <f t="shared" si="18"/>
        <v>1</v>
      </c>
      <c r="Y64" s="75">
        <f t="shared" si="18"/>
        <v>1</v>
      </c>
      <c r="Z64" s="76"/>
      <c r="AA64" s="75">
        <f aca="true" t="shared" si="19" ref="AA64:AK64">COUNTIF(AA$4:AA$52,"*1B")</f>
        <v>1</v>
      </c>
      <c r="AB64" s="75">
        <f t="shared" si="19"/>
        <v>2</v>
      </c>
      <c r="AC64" s="75">
        <f t="shared" si="19"/>
        <v>1</v>
      </c>
      <c r="AD64" s="75">
        <f t="shared" si="19"/>
        <v>1</v>
      </c>
      <c r="AE64" s="75">
        <f t="shared" si="19"/>
        <v>1</v>
      </c>
      <c r="AF64" s="75">
        <f t="shared" si="19"/>
        <v>1</v>
      </c>
      <c r="AG64" s="75">
        <f t="shared" si="19"/>
        <v>1</v>
      </c>
      <c r="AH64" s="75">
        <f t="shared" si="19"/>
        <v>1</v>
      </c>
      <c r="AI64" s="75">
        <f t="shared" si="19"/>
        <v>1</v>
      </c>
      <c r="AJ64" s="75">
        <f t="shared" si="19"/>
        <v>1</v>
      </c>
      <c r="AK64" s="75">
        <f t="shared" si="19"/>
        <v>1</v>
      </c>
      <c r="AL64" s="80">
        <f>SUM(C64:AK64)-COUNTIF($C64:$AK64,"2")</f>
        <v>33</v>
      </c>
    </row>
    <row r="65" spans="3:38" ht="14.25">
      <c r="C65" s="60"/>
      <c r="D65" s="60"/>
      <c r="E65" s="60"/>
      <c r="F65" s="60"/>
      <c r="G65" s="60"/>
      <c r="H65" s="75"/>
      <c r="I65" s="75"/>
      <c r="J65" s="75"/>
      <c r="K65" s="75"/>
      <c r="L65" s="75"/>
      <c r="M65" s="75"/>
      <c r="N65" s="76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6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60"/>
    </row>
    <row r="66" spans="2:38" ht="15">
      <c r="B66" s="37" t="s">
        <v>14</v>
      </c>
      <c r="C66" s="75">
        <f aca="true" t="shared" si="20" ref="C66:M66">COUNTIF(C$4:C$52,"*1C")</f>
        <v>1</v>
      </c>
      <c r="D66" s="75">
        <f t="shared" si="20"/>
        <v>1</v>
      </c>
      <c r="E66" s="75">
        <f t="shared" si="20"/>
        <v>1</v>
      </c>
      <c r="F66" s="75">
        <f t="shared" si="20"/>
        <v>1</v>
      </c>
      <c r="G66" s="75">
        <f t="shared" si="20"/>
        <v>1</v>
      </c>
      <c r="H66" s="75">
        <f t="shared" si="20"/>
        <v>1</v>
      </c>
      <c r="I66" s="75">
        <f t="shared" si="20"/>
        <v>1</v>
      </c>
      <c r="J66" s="75">
        <f t="shared" si="20"/>
        <v>1</v>
      </c>
      <c r="K66" s="75">
        <f t="shared" si="20"/>
        <v>1</v>
      </c>
      <c r="L66" s="75">
        <f t="shared" si="20"/>
        <v>1</v>
      </c>
      <c r="M66" s="75">
        <f t="shared" si="20"/>
        <v>1</v>
      </c>
      <c r="N66" s="76"/>
      <c r="O66" s="75">
        <f aca="true" t="shared" si="21" ref="O66:Y66">COUNTIF(O$4:O$52,"*1C")</f>
        <v>1</v>
      </c>
      <c r="P66" s="75">
        <f t="shared" si="21"/>
        <v>1</v>
      </c>
      <c r="Q66" s="75">
        <f t="shared" si="21"/>
        <v>1</v>
      </c>
      <c r="R66" s="75">
        <f t="shared" si="21"/>
        <v>1</v>
      </c>
      <c r="S66" s="75">
        <f t="shared" si="21"/>
        <v>2</v>
      </c>
      <c r="T66" s="75">
        <f t="shared" si="21"/>
        <v>2</v>
      </c>
      <c r="U66" s="75">
        <f t="shared" si="21"/>
        <v>1</v>
      </c>
      <c r="V66" s="75">
        <f t="shared" si="21"/>
        <v>1</v>
      </c>
      <c r="W66" s="75">
        <f t="shared" si="21"/>
        <v>1</v>
      </c>
      <c r="X66" s="75">
        <f t="shared" si="21"/>
        <v>1</v>
      </c>
      <c r="Y66" s="75">
        <f t="shared" si="21"/>
        <v>1</v>
      </c>
      <c r="Z66" s="76"/>
      <c r="AA66" s="75">
        <f aca="true" t="shared" si="22" ref="AA66:AK66">COUNTIF(AA$4:AA$52,"*1C")</f>
        <v>1</v>
      </c>
      <c r="AB66" s="75">
        <f t="shared" si="22"/>
        <v>1</v>
      </c>
      <c r="AC66" s="75">
        <f t="shared" si="22"/>
        <v>2</v>
      </c>
      <c r="AD66" s="75">
        <f t="shared" si="22"/>
        <v>1</v>
      </c>
      <c r="AE66" s="75">
        <f t="shared" si="22"/>
        <v>1</v>
      </c>
      <c r="AF66" s="75">
        <f t="shared" si="22"/>
        <v>1</v>
      </c>
      <c r="AG66" s="75">
        <f t="shared" si="22"/>
        <v>1</v>
      </c>
      <c r="AH66" s="75">
        <f t="shared" si="22"/>
        <v>1</v>
      </c>
      <c r="AI66" s="75">
        <f t="shared" si="22"/>
        <v>1</v>
      </c>
      <c r="AJ66" s="75">
        <f t="shared" si="22"/>
        <v>1</v>
      </c>
      <c r="AK66" s="75">
        <f t="shared" si="22"/>
        <v>2</v>
      </c>
      <c r="AL66" s="80">
        <f>SUM(C66:AK66)-COUNTIF($C66:$AK66,"2")</f>
        <v>33</v>
      </c>
    </row>
    <row r="67" spans="3:38" ht="14.25">
      <c r="C67" s="60"/>
      <c r="D67" s="60"/>
      <c r="E67" s="60"/>
      <c r="F67" s="60"/>
      <c r="G67" s="60"/>
      <c r="I67" s="75"/>
      <c r="J67" s="75"/>
      <c r="K67" s="75"/>
      <c r="L67" s="75"/>
      <c r="M67" s="75"/>
      <c r="N67" s="76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6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60"/>
    </row>
    <row r="68" spans="2:38" ht="15">
      <c r="B68" s="37" t="s">
        <v>24</v>
      </c>
      <c r="C68" s="75">
        <f>COUNTIF(C$4:C$52,"*2A")</f>
        <v>1</v>
      </c>
      <c r="D68" s="75">
        <f>COUNTIF(D$4:D$52,"*2A")</f>
        <v>1</v>
      </c>
      <c r="E68" s="75">
        <f>COUNTIF(E$4:E$52,"*2A")</f>
        <v>1</v>
      </c>
      <c r="F68" s="75">
        <f>COUNTIF(F$4:F$52,"*2A")</f>
        <v>1</v>
      </c>
      <c r="G68" s="75">
        <f>COUNTIF(G$4:G$52,"*2A")</f>
        <v>1</v>
      </c>
      <c r="H68" s="76"/>
      <c r="I68" s="75">
        <f>COUNTIF(I$4:I$52,"*2A")</f>
        <v>1</v>
      </c>
      <c r="J68" s="75">
        <f>COUNTIF(J$4:J$52,"*2A")</f>
        <v>1</v>
      </c>
      <c r="K68" s="75">
        <f>COUNTIF(K$4:K$52,"*2A")</f>
        <v>1</v>
      </c>
      <c r="L68" s="75">
        <f>COUNTIF(L$4:L$52,"*2A")</f>
        <v>1</v>
      </c>
      <c r="M68" s="75">
        <f>COUNTIF(M$4:M$52,"*2A")</f>
        <v>1</v>
      </c>
      <c r="N68" s="76"/>
      <c r="O68" s="75">
        <f aca="true" t="shared" si="23" ref="O68:Y68">COUNTIF(O$4:O$52,"*2A")</f>
        <v>1</v>
      </c>
      <c r="P68" s="75">
        <f t="shared" si="23"/>
        <v>1</v>
      </c>
      <c r="Q68" s="75">
        <f t="shared" si="23"/>
        <v>1</v>
      </c>
      <c r="R68" s="75">
        <f t="shared" si="23"/>
        <v>1</v>
      </c>
      <c r="S68" s="75">
        <f t="shared" si="23"/>
        <v>1</v>
      </c>
      <c r="T68" s="75">
        <f t="shared" si="23"/>
        <v>2</v>
      </c>
      <c r="U68" s="75">
        <f t="shared" si="23"/>
        <v>1</v>
      </c>
      <c r="V68" s="75">
        <f t="shared" si="23"/>
        <v>1</v>
      </c>
      <c r="W68" s="75">
        <f t="shared" si="23"/>
        <v>1</v>
      </c>
      <c r="X68" s="75">
        <f t="shared" si="23"/>
        <v>1</v>
      </c>
      <c r="Y68" s="75">
        <f t="shared" si="23"/>
        <v>1</v>
      </c>
      <c r="Z68" s="76"/>
      <c r="AA68" s="75">
        <f aca="true" t="shared" si="24" ref="AA68:AK68">COUNTIF(AA$4:AA$52,"*2A")</f>
        <v>1</v>
      </c>
      <c r="AB68" s="75">
        <f t="shared" si="24"/>
        <v>1</v>
      </c>
      <c r="AC68" s="75">
        <f t="shared" si="24"/>
        <v>2</v>
      </c>
      <c r="AD68" s="75">
        <f t="shared" si="24"/>
        <v>1</v>
      </c>
      <c r="AE68" s="75">
        <f t="shared" si="24"/>
        <v>1</v>
      </c>
      <c r="AF68" s="75">
        <f t="shared" si="24"/>
        <v>1</v>
      </c>
      <c r="AG68" s="75">
        <f t="shared" si="24"/>
        <v>1</v>
      </c>
      <c r="AH68" s="75">
        <f t="shared" si="24"/>
        <v>1</v>
      </c>
      <c r="AI68" s="75">
        <f t="shared" si="24"/>
        <v>1</v>
      </c>
      <c r="AJ68" s="75">
        <f t="shared" si="24"/>
        <v>2</v>
      </c>
      <c r="AK68" s="75">
        <f t="shared" si="24"/>
        <v>1</v>
      </c>
      <c r="AL68" s="80">
        <f>SUM(C68:AK68)-COUNTIF($C68:$AK68,"2")</f>
        <v>32</v>
      </c>
    </row>
    <row r="69" spans="3:38" ht="14.25">
      <c r="C69" s="60"/>
      <c r="D69" s="60"/>
      <c r="E69" s="60"/>
      <c r="F69" s="60"/>
      <c r="G69" s="60"/>
      <c r="H69" s="76"/>
      <c r="I69" s="75"/>
      <c r="J69" s="75"/>
      <c r="K69" s="75"/>
      <c r="L69" s="75"/>
      <c r="M69" s="75"/>
      <c r="N69" s="76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6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60"/>
    </row>
    <row r="70" spans="2:38" ht="15">
      <c r="B70" s="77" t="s">
        <v>22</v>
      </c>
      <c r="C70" s="75">
        <f>COUNTIF(C$4:C$52,"*2B")</f>
        <v>1</v>
      </c>
      <c r="D70" s="75">
        <f>COUNTIF(D$4:D$52,"*2B")</f>
        <v>1</v>
      </c>
      <c r="E70" s="75">
        <f>COUNTIF(E$4:E$52,"*2B")</f>
        <v>1</v>
      </c>
      <c r="F70" s="75">
        <f>COUNTIF(F$4:F$52,"*2B")</f>
        <v>1</v>
      </c>
      <c r="G70" s="75">
        <f>COUNTIF(G$4:G$52,"*2B")</f>
        <v>1</v>
      </c>
      <c r="H70" s="76"/>
      <c r="I70" s="75">
        <f>COUNTIF(I$4:I$52,"*2B")</f>
        <v>1</v>
      </c>
      <c r="J70" s="75">
        <f>COUNTIF(J$4:J$52,"*2B")</f>
        <v>1</v>
      </c>
      <c r="K70" s="75">
        <f>COUNTIF(K$4:K$52,"*2B")</f>
        <v>2</v>
      </c>
      <c r="L70" s="75">
        <f>COUNTIF(L$4:L$52,"*2B")</f>
        <v>1</v>
      </c>
      <c r="M70" s="75">
        <f>COUNTIF(M$4:M$52,"*2B")</f>
        <v>1</v>
      </c>
      <c r="N70" s="76"/>
      <c r="O70" s="75">
        <f aca="true" t="shared" si="25" ref="O70:Y70">COUNTIF(O$4:O$52,"*2B")</f>
        <v>2</v>
      </c>
      <c r="P70" s="75">
        <f t="shared" si="25"/>
        <v>1</v>
      </c>
      <c r="Q70" s="75">
        <f t="shared" si="25"/>
        <v>1</v>
      </c>
      <c r="R70" s="75">
        <f t="shared" si="25"/>
        <v>1</v>
      </c>
      <c r="S70" s="75">
        <f t="shared" si="25"/>
        <v>1</v>
      </c>
      <c r="T70" s="75">
        <f t="shared" si="25"/>
        <v>1</v>
      </c>
      <c r="U70" s="75">
        <f t="shared" si="25"/>
        <v>1</v>
      </c>
      <c r="V70" s="75">
        <f t="shared" si="25"/>
        <v>1</v>
      </c>
      <c r="W70" s="75">
        <f t="shared" si="25"/>
        <v>1</v>
      </c>
      <c r="X70" s="75">
        <f t="shared" si="25"/>
        <v>1</v>
      </c>
      <c r="Y70" s="75">
        <f t="shared" si="25"/>
        <v>1</v>
      </c>
      <c r="Z70" s="76"/>
      <c r="AA70" s="75">
        <f aca="true" t="shared" si="26" ref="AA70:AK70">COUNTIF(AA$4:AA$52,"*2B")</f>
        <v>1</v>
      </c>
      <c r="AB70" s="75">
        <f t="shared" si="26"/>
        <v>1</v>
      </c>
      <c r="AC70" s="75">
        <f t="shared" si="26"/>
        <v>1</v>
      </c>
      <c r="AD70" s="75">
        <f t="shared" si="26"/>
        <v>2</v>
      </c>
      <c r="AE70" s="75">
        <f t="shared" si="26"/>
        <v>1</v>
      </c>
      <c r="AF70" s="75">
        <f t="shared" si="26"/>
        <v>1</v>
      </c>
      <c r="AG70" s="75">
        <f t="shared" si="26"/>
        <v>1</v>
      </c>
      <c r="AH70" s="75">
        <f t="shared" si="26"/>
        <v>1</v>
      </c>
      <c r="AI70" s="75">
        <f t="shared" si="26"/>
        <v>1</v>
      </c>
      <c r="AJ70" s="75">
        <f t="shared" si="26"/>
        <v>1</v>
      </c>
      <c r="AK70" s="75">
        <f t="shared" si="26"/>
        <v>1</v>
      </c>
      <c r="AL70" s="80">
        <f>SUM(C70:AK70)-COUNTIF($C70:$AK70,"2")</f>
        <v>32</v>
      </c>
    </row>
    <row r="71" spans="3:38" ht="14.25">
      <c r="C71" s="60"/>
      <c r="D71" s="60"/>
      <c r="E71" s="60"/>
      <c r="F71" s="60"/>
      <c r="G71" s="60"/>
      <c r="H71" s="76"/>
      <c r="I71" s="75"/>
      <c r="J71" s="75"/>
      <c r="K71" s="75"/>
      <c r="L71" s="75"/>
      <c r="M71" s="75"/>
      <c r="N71" s="76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6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60"/>
    </row>
    <row r="72" spans="2:38" ht="15">
      <c r="B72" s="77" t="s">
        <v>23</v>
      </c>
      <c r="C72" s="75">
        <f>COUNTIF(C$4:C$52,"*2C")</f>
        <v>1</v>
      </c>
      <c r="D72" s="75">
        <f>COUNTIF(D$4:D$52,"*2C")</f>
        <v>1</v>
      </c>
      <c r="E72" s="75">
        <f>COUNTIF(E$4:E$52,"*2C")</f>
        <v>1</v>
      </c>
      <c r="F72" s="75">
        <f>COUNTIF(F$4:F$52,"*2C")</f>
        <v>1</v>
      </c>
      <c r="G72" s="75">
        <f>COUNTIF(G$4:G$52,"*2C")</f>
        <v>1</v>
      </c>
      <c r="H72" s="76"/>
      <c r="I72" s="75">
        <f>COUNTIF(I$4:I$52,"*2C")</f>
        <v>1</v>
      </c>
      <c r="J72" s="75">
        <f>COUNTIF(J$4:J$52,"*2C")</f>
        <v>1</v>
      </c>
      <c r="K72" s="75">
        <f>COUNTIF(K$4:K$52,"*2C")</f>
        <v>1</v>
      </c>
      <c r="L72" s="75">
        <f>COUNTIF(L$4:L$52,"*2C")</f>
        <v>1</v>
      </c>
      <c r="M72" s="75">
        <f>COUNTIF(M$4:M$52,"*2C")</f>
        <v>1</v>
      </c>
      <c r="N72" s="76"/>
      <c r="O72" s="75">
        <f aca="true" t="shared" si="27" ref="O72:Y72">COUNTIF(O$4:O$52,"*2C")</f>
        <v>2</v>
      </c>
      <c r="P72" s="75">
        <f t="shared" si="27"/>
        <v>1</v>
      </c>
      <c r="Q72" s="75">
        <f t="shared" si="27"/>
        <v>1</v>
      </c>
      <c r="R72" s="75">
        <f t="shared" si="27"/>
        <v>1</v>
      </c>
      <c r="S72" s="75">
        <f t="shared" si="27"/>
        <v>2</v>
      </c>
      <c r="T72" s="75">
        <f t="shared" si="27"/>
        <v>1</v>
      </c>
      <c r="U72" s="75">
        <f t="shared" si="27"/>
        <v>1</v>
      </c>
      <c r="V72" s="75">
        <f t="shared" si="27"/>
        <v>1</v>
      </c>
      <c r="W72" s="75">
        <f t="shared" si="27"/>
        <v>1</v>
      </c>
      <c r="X72" s="75">
        <f t="shared" si="27"/>
        <v>1</v>
      </c>
      <c r="Y72" s="75">
        <f t="shared" si="27"/>
        <v>1</v>
      </c>
      <c r="Z72" s="76"/>
      <c r="AA72" s="75">
        <f aca="true" t="shared" si="28" ref="AA72:AK72">COUNTIF(AA$4:AA$52,"*2C")</f>
        <v>1</v>
      </c>
      <c r="AB72" s="75">
        <f t="shared" si="28"/>
        <v>1</v>
      </c>
      <c r="AC72" s="75">
        <f t="shared" si="28"/>
        <v>1</v>
      </c>
      <c r="AD72" s="75">
        <f t="shared" si="28"/>
        <v>1</v>
      </c>
      <c r="AE72" s="75">
        <f t="shared" si="28"/>
        <v>1</v>
      </c>
      <c r="AF72" s="75">
        <f t="shared" si="28"/>
        <v>1</v>
      </c>
      <c r="AG72" s="75">
        <f t="shared" si="28"/>
        <v>1</v>
      </c>
      <c r="AH72" s="75">
        <f t="shared" si="28"/>
        <v>2</v>
      </c>
      <c r="AI72" s="75">
        <f t="shared" si="28"/>
        <v>1</v>
      </c>
      <c r="AJ72" s="75">
        <f t="shared" si="28"/>
        <v>1</v>
      </c>
      <c r="AK72" s="75">
        <f t="shared" si="28"/>
        <v>1</v>
      </c>
      <c r="AL72" s="80">
        <f>SUM(C72:AK72)-COUNTIF($C72:$AK72,"2")</f>
        <v>32</v>
      </c>
    </row>
    <row r="73" spans="3:38" ht="14.25">
      <c r="C73" s="60"/>
      <c r="D73" s="60"/>
      <c r="E73" s="60"/>
      <c r="F73" s="60"/>
      <c r="G73" s="60"/>
      <c r="H73" s="76"/>
      <c r="I73" s="75"/>
      <c r="J73" s="75"/>
      <c r="K73" s="75"/>
      <c r="L73" s="75"/>
      <c r="M73" s="75"/>
      <c r="N73" s="76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6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60"/>
    </row>
    <row r="74" spans="2:38" ht="15">
      <c r="B74" s="101" t="s">
        <v>88</v>
      </c>
      <c r="C74" s="75">
        <f>COUNTIF(C$4:C$52,"*3CMNA*")</f>
        <v>2</v>
      </c>
      <c r="D74" s="75">
        <f>COUNTIF(D$4:D$52,"*3CMNA*")</f>
        <v>2</v>
      </c>
      <c r="E74" s="75">
        <f>COUNTIF(E$4:E$52,"*3CMNA*")</f>
        <v>1</v>
      </c>
      <c r="F74" s="75">
        <f>COUNTIF(F$4:F$52,"*3CMNA*")</f>
        <v>1</v>
      </c>
      <c r="G74" s="75">
        <f>COUNTIF(G$4:G$52,"*3CMNA*")</f>
        <v>2</v>
      </c>
      <c r="H74" s="76"/>
      <c r="I74" s="75">
        <f>COUNTIF(I$4:I$52,"*3CMNA*")</f>
        <v>1</v>
      </c>
      <c r="J74" s="75">
        <f>COUNTIF(J$4:J$52,"*3CMNA*")</f>
        <v>1</v>
      </c>
      <c r="K74" s="75">
        <f>COUNTIF(K$4:K$52,"*3CMNA*")</f>
        <v>1</v>
      </c>
      <c r="L74" s="75">
        <f>COUNTIF(L$4:L$52,"*3CMNA*")</f>
        <v>1</v>
      </c>
      <c r="M74" s="75">
        <f>COUNTIF(M$4:M$52,"*3CMNA*")</f>
        <v>1</v>
      </c>
      <c r="N74" s="76"/>
      <c r="O74" s="75">
        <f aca="true" t="shared" si="29" ref="O74:Y74">COUNTIF(O$4:O$52,"*3CMNA*")</f>
        <v>1</v>
      </c>
      <c r="P74" s="75">
        <f t="shared" si="29"/>
        <v>1</v>
      </c>
      <c r="Q74" s="75">
        <f t="shared" si="29"/>
        <v>1</v>
      </c>
      <c r="R74" s="75">
        <f t="shared" si="29"/>
        <v>1</v>
      </c>
      <c r="S74" s="75">
        <f t="shared" si="29"/>
        <v>1</v>
      </c>
      <c r="T74" s="75">
        <f t="shared" si="29"/>
        <v>1</v>
      </c>
      <c r="U74" s="75">
        <f t="shared" si="29"/>
        <v>2</v>
      </c>
      <c r="V74" s="75">
        <f t="shared" si="29"/>
        <v>2</v>
      </c>
      <c r="W74" s="75">
        <f t="shared" si="29"/>
        <v>1</v>
      </c>
      <c r="X74" s="75">
        <f t="shared" si="29"/>
        <v>1</v>
      </c>
      <c r="Y74" s="75">
        <f t="shared" si="29"/>
        <v>1</v>
      </c>
      <c r="Z74" s="76"/>
      <c r="AA74" s="75">
        <f aca="true" t="shared" si="30" ref="AA74:AK74">COUNTIF(AA$4:AA$52,"*3CMNA*")</f>
        <v>1</v>
      </c>
      <c r="AB74" s="75">
        <f t="shared" si="30"/>
        <v>1</v>
      </c>
      <c r="AC74" s="75">
        <f t="shared" si="30"/>
        <v>1</v>
      </c>
      <c r="AD74" s="75">
        <f t="shared" si="30"/>
        <v>1</v>
      </c>
      <c r="AE74" s="75">
        <f t="shared" si="30"/>
        <v>1</v>
      </c>
      <c r="AF74" s="75">
        <f t="shared" si="30"/>
        <v>2</v>
      </c>
      <c r="AG74" s="75">
        <f t="shared" si="30"/>
        <v>1</v>
      </c>
      <c r="AH74" s="75">
        <f t="shared" si="30"/>
        <v>1</v>
      </c>
      <c r="AI74" s="75">
        <f t="shared" si="30"/>
        <v>1</v>
      </c>
      <c r="AJ74" s="75">
        <f t="shared" si="30"/>
        <v>2</v>
      </c>
      <c r="AK74" s="75">
        <f t="shared" si="30"/>
        <v>1</v>
      </c>
      <c r="AL74" s="80">
        <f>SUM(C74:AK74)-COUNTIF($C74:$AK74,"2")</f>
        <v>32</v>
      </c>
    </row>
    <row r="75" spans="3:38" ht="14.25">
      <c r="C75" s="60"/>
      <c r="D75" s="60"/>
      <c r="E75" s="60"/>
      <c r="F75" s="60"/>
      <c r="G75" s="60"/>
      <c r="H75" s="76"/>
      <c r="I75" s="75"/>
      <c r="J75" s="75"/>
      <c r="K75" s="75"/>
      <c r="L75" s="75"/>
      <c r="M75" s="75"/>
      <c r="N75" s="76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6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60"/>
    </row>
    <row r="76" spans="2:38" ht="15">
      <c r="B76" s="77" t="s">
        <v>12</v>
      </c>
      <c r="C76" s="75">
        <f>COUNTIF(C$4:C$52,"*3ART")</f>
        <v>2</v>
      </c>
      <c r="D76" s="75">
        <f>COUNTIF(D$4:D$52,"*3ART")</f>
        <v>1</v>
      </c>
      <c r="E76" s="75">
        <f>COUNTIF(E$4:E$52,"*3ART")</f>
        <v>4</v>
      </c>
      <c r="F76" s="75">
        <f>COUNTIF(F$4:F$52,"*3ART")</f>
        <v>4</v>
      </c>
      <c r="G76" s="75">
        <f>COUNTIF(G$4:G$52,"*3ART")</f>
        <v>1</v>
      </c>
      <c r="H76" s="76"/>
      <c r="I76" s="75">
        <f>COUNTIF(I$4:I$52,"*3ART")</f>
        <v>1</v>
      </c>
      <c r="J76" s="75">
        <f>COUNTIF(J$4:J$52,"*3ART")</f>
        <v>3</v>
      </c>
      <c r="K76" s="75">
        <f>COUNTIF(K$4:K$52,"*3ART")</f>
        <v>3</v>
      </c>
      <c r="L76" s="75">
        <f>COUNTIF(L$4:L$52,"*3ART")</f>
        <v>1</v>
      </c>
      <c r="M76" s="75">
        <f>COUNTIF(M$4:M$52,"*3ART")</f>
        <v>4</v>
      </c>
      <c r="N76" s="76"/>
      <c r="O76" s="75">
        <f aca="true" t="shared" si="31" ref="O76:Y76">COUNTIF(O$4:O$52,"*3ART")</f>
        <v>1</v>
      </c>
      <c r="P76" s="75">
        <f t="shared" si="31"/>
        <v>4</v>
      </c>
      <c r="Q76" s="75">
        <f t="shared" si="31"/>
        <v>1</v>
      </c>
      <c r="R76" s="75">
        <f t="shared" si="31"/>
        <v>1</v>
      </c>
      <c r="S76" s="75">
        <f t="shared" si="31"/>
        <v>4</v>
      </c>
      <c r="T76" s="75">
        <f t="shared" si="31"/>
        <v>4</v>
      </c>
      <c r="U76" s="75">
        <f t="shared" si="31"/>
        <v>2</v>
      </c>
      <c r="V76" s="75">
        <f t="shared" si="31"/>
        <v>1</v>
      </c>
      <c r="W76" s="75">
        <f t="shared" si="31"/>
        <v>3</v>
      </c>
      <c r="X76" s="75">
        <f t="shared" si="31"/>
        <v>1</v>
      </c>
      <c r="Y76" s="75">
        <f t="shared" si="31"/>
        <v>1</v>
      </c>
      <c r="Z76" s="76"/>
      <c r="AA76" s="75">
        <f aca="true" t="shared" si="32" ref="AA76:AK76">COUNTIF(AA$4:AA$52,"*3ART")</f>
        <v>2</v>
      </c>
      <c r="AB76" s="75">
        <f t="shared" si="32"/>
        <v>1</v>
      </c>
      <c r="AC76" s="75">
        <f t="shared" si="32"/>
        <v>2</v>
      </c>
      <c r="AD76" s="75">
        <f t="shared" si="32"/>
        <v>3</v>
      </c>
      <c r="AE76" s="75">
        <f t="shared" si="32"/>
        <v>1</v>
      </c>
      <c r="AF76" s="75">
        <f t="shared" si="32"/>
        <v>1</v>
      </c>
      <c r="AG76" s="75">
        <f t="shared" si="32"/>
        <v>1</v>
      </c>
      <c r="AH76" s="75">
        <f t="shared" si="32"/>
        <v>3</v>
      </c>
      <c r="AI76" s="75">
        <f t="shared" si="32"/>
        <v>2</v>
      </c>
      <c r="AJ76" s="75">
        <f t="shared" si="32"/>
        <v>1</v>
      </c>
      <c r="AK76" s="75">
        <f t="shared" si="32"/>
        <v>1</v>
      </c>
      <c r="AL76" s="80">
        <f>SUM(C76:AK76)-COUNTIF($C76:$AK76,"2")-3*COUNTIF($C76:$AK76,"4")-2*COUNTIF($C76:$AK76,"3")</f>
        <v>32</v>
      </c>
    </row>
    <row r="77" spans="3:38" ht="14.25">
      <c r="C77" s="60"/>
      <c r="D77" s="60"/>
      <c r="E77" s="60"/>
      <c r="F77" s="60"/>
      <c r="G77" s="60"/>
      <c r="H77" s="76"/>
      <c r="I77" s="75"/>
      <c r="J77" s="75"/>
      <c r="K77" s="75"/>
      <c r="L77" s="75"/>
      <c r="M77" s="75"/>
      <c r="N77" s="76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6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60"/>
    </row>
    <row r="78" spans="2:38" ht="15">
      <c r="B78" s="101" t="s">
        <v>73</v>
      </c>
      <c r="C78" s="75">
        <f>COUNTIF(C$4:C$52,"*3CAIMA*")</f>
        <v>1</v>
      </c>
      <c r="D78" s="75">
        <f>COUNTIF(D$4:D$52,"*3CAIMA*")</f>
        <v>2</v>
      </c>
      <c r="E78" s="75">
        <f>COUNTIF(E$4:E$52,"*3CAIMA*")</f>
        <v>1</v>
      </c>
      <c r="F78" s="75">
        <f>COUNTIF(F$4:F$52,"*3CAIMA*")</f>
        <v>1</v>
      </c>
      <c r="G78" s="75">
        <f>COUNTIF(G$4:G$52,"*3CAIMA*")</f>
        <v>1</v>
      </c>
      <c r="H78" s="76"/>
      <c r="I78" s="75">
        <f>COUNTIF(I$4:I$52,"*3CAIMA*")</f>
        <v>2</v>
      </c>
      <c r="J78" s="75">
        <f>COUNTIF(J$4:J$52,"*3CAIMA*")</f>
        <v>1</v>
      </c>
      <c r="K78" s="75">
        <f>COUNTIF(K$4:K$52,"*3CAIMA*")</f>
        <v>1</v>
      </c>
      <c r="L78" s="75">
        <f>COUNTIF(L$4:L$52,"*3CAIMA*")</f>
        <v>2</v>
      </c>
      <c r="M78" s="75">
        <f>COUNTIF(M$4:M$52,"*3CAIMA*")</f>
        <v>1</v>
      </c>
      <c r="N78" s="76"/>
      <c r="O78" s="75">
        <f aca="true" t="shared" si="33" ref="O78:Y78">COUNTIF(O$4:O$52,"*3CAIMA*")</f>
        <v>1</v>
      </c>
      <c r="P78" s="75">
        <f t="shared" si="33"/>
        <v>1</v>
      </c>
      <c r="Q78" s="75">
        <f t="shared" si="33"/>
        <v>1</v>
      </c>
      <c r="R78" s="75">
        <f t="shared" si="33"/>
        <v>1</v>
      </c>
      <c r="S78" s="75">
        <f t="shared" si="33"/>
        <v>2</v>
      </c>
      <c r="T78" s="75">
        <f t="shared" si="33"/>
        <v>1</v>
      </c>
      <c r="U78" s="75">
        <f t="shared" si="33"/>
        <v>1</v>
      </c>
      <c r="V78" s="75">
        <f t="shared" si="33"/>
        <v>1</v>
      </c>
      <c r="W78" s="75">
        <f t="shared" si="33"/>
        <v>1</v>
      </c>
      <c r="X78" s="75">
        <f t="shared" si="33"/>
        <v>1</v>
      </c>
      <c r="Y78" s="75">
        <f t="shared" si="33"/>
        <v>1</v>
      </c>
      <c r="Z78" s="76"/>
      <c r="AA78" s="75">
        <f aca="true" t="shared" si="34" ref="AA78:AK78">COUNTIF(AA$4:AA$52,"*3CAIMA*")</f>
        <v>2</v>
      </c>
      <c r="AB78" s="75">
        <f t="shared" si="34"/>
        <v>2</v>
      </c>
      <c r="AC78" s="75">
        <f t="shared" si="34"/>
        <v>1</v>
      </c>
      <c r="AD78" s="75">
        <f t="shared" si="34"/>
        <v>1</v>
      </c>
      <c r="AE78" s="75">
        <f t="shared" si="34"/>
        <v>1</v>
      </c>
      <c r="AF78" s="75">
        <f t="shared" si="34"/>
        <v>1</v>
      </c>
      <c r="AG78" s="75">
        <f t="shared" si="34"/>
        <v>1</v>
      </c>
      <c r="AH78" s="75">
        <f t="shared" si="34"/>
        <v>1</v>
      </c>
      <c r="AI78" s="75">
        <f t="shared" si="34"/>
        <v>1</v>
      </c>
      <c r="AJ78" s="75">
        <f t="shared" si="34"/>
        <v>2</v>
      </c>
      <c r="AK78" s="75">
        <f t="shared" si="34"/>
        <v>2</v>
      </c>
      <c r="AL78" s="80">
        <f>SUM(C78:AK78)-COUNTIF($C78:$AK78,"2")</f>
        <v>32</v>
      </c>
    </row>
    <row r="79" spans="3:38" ht="14.25">
      <c r="C79" s="60"/>
      <c r="D79" s="60"/>
      <c r="E79" s="60"/>
      <c r="F79" s="60"/>
      <c r="G79" s="60"/>
      <c r="H79" s="76"/>
      <c r="I79" s="75"/>
      <c r="J79" s="75"/>
      <c r="K79" s="75"/>
      <c r="L79" s="75"/>
      <c r="M79" s="75"/>
      <c r="N79" s="76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6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60"/>
    </row>
    <row r="80" spans="2:38" ht="15">
      <c r="B80" s="101" t="s">
        <v>80</v>
      </c>
      <c r="C80" s="75">
        <f>COUNTIF(C$4:C$52,"*4CMNA*")</f>
        <v>2</v>
      </c>
      <c r="D80" s="75">
        <f>COUNTIF(D$4:D$52,"*4CMNA*")</f>
        <v>1</v>
      </c>
      <c r="E80" s="75">
        <f>COUNTIF(E$4:E$52,"*4CMNA*")</f>
        <v>2</v>
      </c>
      <c r="F80" s="75">
        <f>COUNTIF(F$4:F$52,"*4CMNA*")</f>
        <v>1</v>
      </c>
      <c r="G80" s="75">
        <f>COUNTIF(G$4:G$52,"*4CMNA*")</f>
        <v>1</v>
      </c>
      <c r="H80" s="76"/>
      <c r="I80" s="75">
        <f>COUNTIF(I$4:I$52,"*4CMNA*")</f>
        <v>2</v>
      </c>
      <c r="J80" s="75">
        <f>COUNTIF(J$4:J$52,"*4CMNA*")</f>
        <v>1</v>
      </c>
      <c r="K80" s="75">
        <f>COUNTIF(K$4:K$52,"*4CMNA*")</f>
        <v>1</v>
      </c>
      <c r="L80" s="75">
        <f>COUNTIF(L$4:L$52,"*4CMNA*")</f>
        <v>1</v>
      </c>
      <c r="M80" s="75">
        <f>COUNTIF(M$4:M$52,"*4CMNA*")</f>
        <v>1</v>
      </c>
      <c r="N80" s="76"/>
      <c r="O80" s="75">
        <f aca="true" t="shared" si="35" ref="O80:Y80">COUNTIF(O$4:O$52,"*4CMNA*")</f>
        <v>2</v>
      </c>
      <c r="P80" s="75">
        <f t="shared" si="35"/>
        <v>2</v>
      </c>
      <c r="Q80" s="75">
        <f t="shared" si="35"/>
        <v>2</v>
      </c>
      <c r="R80" s="75">
        <f t="shared" si="35"/>
        <v>1</v>
      </c>
      <c r="S80" s="75">
        <f t="shared" si="35"/>
        <v>1</v>
      </c>
      <c r="T80" s="75">
        <f t="shared" si="35"/>
        <v>1</v>
      </c>
      <c r="U80" s="75">
        <f t="shared" si="35"/>
        <v>1</v>
      </c>
      <c r="V80" s="75">
        <f t="shared" si="35"/>
        <v>2</v>
      </c>
      <c r="W80" s="75">
        <f t="shared" si="35"/>
        <v>2</v>
      </c>
      <c r="X80" s="75">
        <f t="shared" si="35"/>
        <v>1</v>
      </c>
      <c r="Y80" s="75">
        <f t="shared" si="35"/>
        <v>1</v>
      </c>
      <c r="Z80" s="76"/>
      <c r="AA80" s="75">
        <f aca="true" t="shared" si="36" ref="AA80:AK80">COUNTIF(AA$4:AA$52,"*4CMNA*")</f>
        <v>1</v>
      </c>
      <c r="AB80" s="75">
        <f t="shared" si="36"/>
        <v>1</v>
      </c>
      <c r="AC80" s="75">
        <f t="shared" si="36"/>
        <v>1</v>
      </c>
      <c r="AD80" s="75">
        <f t="shared" si="36"/>
        <v>1</v>
      </c>
      <c r="AE80" s="75">
        <f t="shared" si="36"/>
        <v>2</v>
      </c>
      <c r="AF80" s="75">
        <f t="shared" si="36"/>
        <v>1</v>
      </c>
      <c r="AG80" s="75">
        <f t="shared" si="36"/>
        <v>1</v>
      </c>
      <c r="AH80" s="75">
        <f t="shared" si="36"/>
        <v>1</v>
      </c>
      <c r="AI80" s="75">
        <f t="shared" si="36"/>
        <v>1</v>
      </c>
      <c r="AJ80" s="75">
        <f t="shared" si="36"/>
        <v>1</v>
      </c>
      <c r="AK80" s="75">
        <f t="shared" si="36"/>
        <v>2</v>
      </c>
      <c r="AL80" s="80">
        <f>SUM(C80:AK80)-COUNTIF($C80:$AK80,"2")</f>
        <v>32</v>
      </c>
    </row>
    <row r="81" spans="3:38" ht="14.25">
      <c r="C81" s="60"/>
      <c r="D81" s="60"/>
      <c r="E81" s="60"/>
      <c r="F81" s="60"/>
      <c r="G81" s="60"/>
      <c r="H81" s="76"/>
      <c r="I81" s="75"/>
      <c r="J81" s="75"/>
      <c r="K81" s="75"/>
      <c r="L81" s="75"/>
      <c r="M81" s="75"/>
      <c r="N81" s="76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6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60"/>
    </row>
    <row r="82" spans="1:38" ht="15">
      <c r="A82" s="78"/>
      <c r="B82" s="102" t="s">
        <v>82</v>
      </c>
      <c r="C82" s="75">
        <f>COUNTIF(C$4:C$52,"*4CMNB*")</f>
        <v>1</v>
      </c>
      <c r="D82" s="75">
        <f>COUNTIF(D$4:D$52,"*4CMNB*")</f>
        <v>1</v>
      </c>
      <c r="E82" s="75">
        <f>COUNTIF(E$4:E$52,"*4CMNB*")</f>
        <v>1</v>
      </c>
      <c r="F82" s="75">
        <f>COUNTIF(F$4:F$52,"*4CMNB*")</f>
        <v>1</v>
      </c>
      <c r="G82" s="75">
        <f>COUNTIF(G$4:G$52,"*4CMNB*")</f>
        <v>1</v>
      </c>
      <c r="H82" s="76"/>
      <c r="I82" s="75">
        <f>COUNTIF(I$4:I$52,"*4CMNB*")</f>
        <v>1</v>
      </c>
      <c r="J82" s="75">
        <f>COUNTIF(J$4:J$52,"*4CMNB*")</f>
        <v>1</v>
      </c>
      <c r="K82" s="75">
        <f>COUNTIF(K$4:K$52,"*4CMNB*")</f>
        <v>2</v>
      </c>
      <c r="L82" s="75">
        <f>COUNTIF(L$4:L$52,"*4CMNB*")</f>
        <v>1</v>
      </c>
      <c r="M82" s="75">
        <f>COUNTIF(M$4:M$52,"*4CMNB*")</f>
        <v>1</v>
      </c>
      <c r="N82" s="76"/>
      <c r="O82" s="75">
        <f aca="true" t="shared" si="37" ref="O82:Y82">COUNTIF(O$4:O$52,"*4CMNB*")</f>
        <v>2</v>
      </c>
      <c r="P82" s="75">
        <f t="shared" si="37"/>
        <v>1</v>
      </c>
      <c r="Q82" s="75">
        <f t="shared" si="37"/>
        <v>1</v>
      </c>
      <c r="R82" s="75">
        <f t="shared" si="37"/>
        <v>1</v>
      </c>
      <c r="S82" s="75">
        <f t="shared" si="37"/>
        <v>1</v>
      </c>
      <c r="T82" s="75">
        <f t="shared" si="37"/>
        <v>1</v>
      </c>
      <c r="U82" s="75">
        <f t="shared" si="37"/>
        <v>1</v>
      </c>
      <c r="V82" s="75">
        <f t="shared" si="37"/>
        <v>2</v>
      </c>
      <c r="W82" s="75">
        <f t="shared" si="37"/>
        <v>1</v>
      </c>
      <c r="X82" s="75">
        <f t="shared" si="37"/>
        <v>1</v>
      </c>
      <c r="Y82" s="75">
        <f t="shared" si="37"/>
        <v>2</v>
      </c>
      <c r="Z82" s="76"/>
      <c r="AA82" s="75">
        <f aca="true" t="shared" si="38" ref="AA82:AK82">COUNTIF(AA$4:AA$52,"*4CMNB*")</f>
        <v>2</v>
      </c>
      <c r="AB82" s="75">
        <f t="shared" si="38"/>
        <v>1</v>
      </c>
      <c r="AC82" s="75">
        <f t="shared" si="38"/>
        <v>1</v>
      </c>
      <c r="AD82" s="75">
        <f t="shared" si="38"/>
        <v>2</v>
      </c>
      <c r="AE82" s="75">
        <f t="shared" si="38"/>
        <v>1</v>
      </c>
      <c r="AF82" s="75">
        <f t="shared" si="38"/>
        <v>1</v>
      </c>
      <c r="AG82" s="75">
        <f t="shared" si="38"/>
        <v>1</v>
      </c>
      <c r="AH82" s="75">
        <f t="shared" si="38"/>
        <v>1</v>
      </c>
      <c r="AI82" s="75">
        <f t="shared" si="38"/>
        <v>2</v>
      </c>
      <c r="AJ82" s="75">
        <f t="shared" si="38"/>
        <v>2</v>
      </c>
      <c r="AK82" s="75">
        <f t="shared" si="38"/>
        <v>2</v>
      </c>
      <c r="AL82" s="80">
        <f>SUM(C82:AK82)-COUNTIF($C82:$AK82,"2")</f>
        <v>32</v>
      </c>
    </row>
    <row r="83" spans="3:38" ht="14.25">
      <c r="C83" s="60"/>
      <c r="D83" s="60"/>
      <c r="E83" s="60"/>
      <c r="F83" s="60"/>
      <c r="G83" s="60"/>
      <c r="H83" s="76"/>
      <c r="I83" s="75"/>
      <c r="J83" s="75"/>
      <c r="K83" s="75"/>
      <c r="L83" s="75"/>
      <c r="M83" s="75"/>
      <c r="N83" s="76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6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60"/>
    </row>
    <row r="84" spans="1:38" ht="15">
      <c r="A84" s="78"/>
      <c r="B84" s="102" t="s">
        <v>68</v>
      </c>
      <c r="C84" s="75">
        <f>COUNTIF(C$4:C$52,"*4ART")</f>
        <v>1</v>
      </c>
      <c r="D84" s="75">
        <f>COUNTIF(D$4:D$52,"*4ART")</f>
        <v>1</v>
      </c>
      <c r="E84" s="75">
        <f>COUNTIF(E$4:E$52,"*4ART")</f>
        <v>4</v>
      </c>
      <c r="F84" s="75">
        <f>COUNTIF(F$4:F$52,"*4ART")</f>
        <v>4</v>
      </c>
      <c r="G84" s="75">
        <f>COUNTIF(G$4:G$52,"*4ART")</f>
        <v>3</v>
      </c>
      <c r="H84" s="76"/>
      <c r="I84" s="75">
        <f aca="true" t="shared" si="39" ref="I84:AK84">COUNTIF(I$4:I$52,"*4ART")</f>
        <v>1</v>
      </c>
      <c r="J84" s="75">
        <f t="shared" si="39"/>
        <v>1</v>
      </c>
      <c r="K84" s="75">
        <f t="shared" si="39"/>
        <v>4</v>
      </c>
      <c r="L84" s="75">
        <f t="shared" si="39"/>
        <v>2</v>
      </c>
      <c r="M84" s="75">
        <f t="shared" si="39"/>
        <v>1</v>
      </c>
      <c r="N84" s="76"/>
      <c r="O84" s="75">
        <f t="shared" si="39"/>
        <v>1</v>
      </c>
      <c r="P84" s="75">
        <f t="shared" si="39"/>
        <v>1</v>
      </c>
      <c r="Q84" s="75">
        <f t="shared" si="39"/>
        <v>3</v>
      </c>
      <c r="R84" s="75">
        <f t="shared" si="39"/>
        <v>4</v>
      </c>
      <c r="S84" s="75">
        <f t="shared" si="39"/>
        <v>1</v>
      </c>
      <c r="T84" s="75">
        <f t="shared" si="39"/>
        <v>1</v>
      </c>
      <c r="U84" s="75">
        <f t="shared" si="39"/>
        <v>2</v>
      </c>
      <c r="V84" s="75">
        <f t="shared" si="39"/>
        <v>1</v>
      </c>
      <c r="W84" s="75">
        <f t="shared" si="39"/>
        <v>1</v>
      </c>
      <c r="X84" s="75">
        <f t="shared" si="39"/>
        <v>4</v>
      </c>
      <c r="Y84" s="75">
        <f t="shared" si="39"/>
        <v>4</v>
      </c>
      <c r="Z84" s="76"/>
      <c r="AA84" s="75">
        <f t="shared" si="39"/>
        <v>1</v>
      </c>
      <c r="AB84" s="75">
        <f t="shared" si="39"/>
        <v>4</v>
      </c>
      <c r="AC84" s="75">
        <f t="shared" si="39"/>
        <v>4</v>
      </c>
      <c r="AD84" s="75">
        <f t="shared" si="39"/>
        <v>1</v>
      </c>
      <c r="AE84" s="75">
        <f t="shared" si="39"/>
        <v>1</v>
      </c>
      <c r="AF84" s="75">
        <f t="shared" si="39"/>
        <v>4</v>
      </c>
      <c r="AG84" s="75">
        <f t="shared" si="39"/>
        <v>2</v>
      </c>
      <c r="AH84" s="75">
        <f t="shared" si="39"/>
        <v>2</v>
      </c>
      <c r="AI84" s="75">
        <f t="shared" si="39"/>
        <v>2</v>
      </c>
      <c r="AJ84" s="75">
        <f t="shared" si="39"/>
        <v>1</v>
      </c>
      <c r="AK84" s="75">
        <f t="shared" si="39"/>
        <v>1</v>
      </c>
      <c r="AL84" s="80">
        <f>SUM(C84:AK84)-COUNTIF($C84:$AK84,"2")-3*COUNTIF($C84:$AK84,"4")-2*COUNTIF($C84:$AK84,"3")</f>
        <v>32</v>
      </c>
    </row>
    <row r="85" spans="1:44" s="1" customFormat="1" ht="14.25">
      <c r="A85" s="36"/>
      <c r="B85" s="37"/>
      <c r="C85" s="60"/>
      <c r="D85" s="60"/>
      <c r="E85" s="60"/>
      <c r="F85" s="60"/>
      <c r="G85" s="60"/>
      <c r="H85" s="76"/>
      <c r="I85" s="75"/>
      <c r="J85" s="75"/>
      <c r="K85" s="75"/>
      <c r="L85" s="75"/>
      <c r="M85" s="75"/>
      <c r="N85" s="76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6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60"/>
      <c r="AO85" s="81"/>
      <c r="AP85" s="81"/>
      <c r="AQ85" s="81"/>
      <c r="AR85" s="81"/>
    </row>
    <row r="86" spans="2:38" ht="15">
      <c r="B86" s="101" t="s">
        <v>84</v>
      </c>
      <c r="C86" s="75">
        <f>COUNTIF(C$4:C$52,"*4CAIMA*")</f>
        <v>2</v>
      </c>
      <c r="D86" s="75">
        <f>COUNTIF(D$4:D$52,"*4CAIMA*")</f>
        <v>2</v>
      </c>
      <c r="E86" s="75">
        <f>COUNTIF(E$4:E$52,"*4CAIMA*")</f>
        <v>2</v>
      </c>
      <c r="F86" s="75">
        <f>COUNTIF(F$4:F$52,"*4CAIMA*")</f>
        <v>1</v>
      </c>
      <c r="G86" s="75">
        <f>COUNTIF(G$4:G$52,"*4CAIMA*")</f>
        <v>2</v>
      </c>
      <c r="H86" s="76"/>
      <c r="I86" s="75">
        <f>COUNTIF(I$4:I$52,"*4CAIMA*")</f>
        <v>1</v>
      </c>
      <c r="J86" s="75">
        <f>COUNTIF(J$4:J$52,"*4CAIMA*")</f>
        <v>1</v>
      </c>
      <c r="K86" s="75">
        <f>COUNTIF(K$4:K$52,"*4CAIMA*")</f>
        <v>1</v>
      </c>
      <c r="L86" s="75">
        <f>COUNTIF(L$4:L$52,"*4CAIMA*")</f>
        <v>1</v>
      </c>
      <c r="M86" s="75">
        <f>COUNTIF(M$4:M$52,"*4CAIMA*")</f>
        <v>1</v>
      </c>
      <c r="N86" s="76"/>
      <c r="O86" s="75">
        <f aca="true" t="shared" si="40" ref="O86:Y86">COUNTIF(O$4:O$52,"*4CAIMA*")</f>
        <v>1</v>
      </c>
      <c r="P86" s="75">
        <f t="shared" si="40"/>
        <v>1</v>
      </c>
      <c r="Q86" s="75">
        <f t="shared" si="40"/>
        <v>2</v>
      </c>
      <c r="R86" s="75">
        <f t="shared" si="40"/>
        <v>1</v>
      </c>
      <c r="S86" s="75">
        <f t="shared" si="40"/>
        <v>1</v>
      </c>
      <c r="T86" s="75">
        <f t="shared" si="40"/>
        <v>1</v>
      </c>
      <c r="U86" s="75">
        <f t="shared" si="40"/>
        <v>2</v>
      </c>
      <c r="V86" s="75">
        <f t="shared" si="40"/>
        <v>1</v>
      </c>
      <c r="W86" s="75">
        <f t="shared" si="40"/>
        <v>1</v>
      </c>
      <c r="X86" s="75">
        <f t="shared" si="40"/>
        <v>1</v>
      </c>
      <c r="Y86" s="75">
        <f t="shared" si="40"/>
        <v>1</v>
      </c>
      <c r="Z86" s="76"/>
      <c r="AA86" s="75">
        <f aca="true" t="shared" si="41" ref="AA86:AK86">COUNTIF(AA$4:AA$52,"*4CAIMA*")</f>
        <v>1</v>
      </c>
      <c r="AB86" s="75">
        <f t="shared" si="41"/>
        <v>1</v>
      </c>
      <c r="AC86" s="75">
        <f t="shared" si="41"/>
        <v>1</v>
      </c>
      <c r="AD86" s="75">
        <f t="shared" si="41"/>
        <v>2</v>
      </c>
      <c r="AE86" s="75">
        <f t="shared" si="41"/>
        <v>1</v>
      </c>
      <c r="AF86" s="75">
        <f t="shared" si="41"/>
        <v>1</v>
      </c>
      <c r="AG86" s="75">
        <f t="shared" si="41"/>
        <v>1</v>
      </c>
      <c r="AH86" s="75">
        <f t="shared" si="41"/>
        <v>1</v>
      </c>
      <c r="AI86" s="75">
        <f t="shared" si="41"/>
        <v>1</v>
      </c>
      <c r="AJ86" s="75">
        <f t="shared" si="41"/>
        <v>2</v>
      </c>
      <c r="AK86" s="75">
        <f t="shared" si="41"/>
        <v>1</v>
      </c>
      <c r="AL86" s="80">
        <f>SUM(C86:AK86)-COUNTIF($C86:$AK86,"2")</f>
        <v>32</v>
      </c>
    </row>
    <row r="87" spans="3:38" ht="14.25">
      <c r="C87" s="60"/>
      <c r="D87" s="60"/>
      <c r="E87" s="60"/>
      <c r="F87" s="60"/>
      <c r="G87" s="60"/>
      <c r="H87" s="76"/>
      <c r="I87" s="75"/>
      <c r="J87" s="75"/>
      <c r="K87" s="75"/>
      <c r="L87" s="75"/>
      <c r="M87" s="75"/>
      <c r="N87" s="76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6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60"/>
    </row>
    <row r="88" spans="2:38" ht="15">
      <c r="B88" s="101" t="s">
        <v>72</v>
      </c>
      <c r="C88" s="75">
        <f>COUNTIF(C$4:C$52,"*4CAIMB*")</f>
        <v>2</v>
      </c>
      <c r="D88" s="75">
        <f>COUNTIF(D$4:D$52,"*4CAIMB*")</f>
        <v>1</v>
      </c>
      <c r="E88" s="75">
        <f>COUNTIF(E$4:E$52,"*4CAIMB*")</f>
        <v>1</v>
      </c>
      <c r="F88" s="75">
        <f>COUNTIF(F$4:F$52,"*4CAIMB*")</f>
        <v>1</v>
      </c>
      <c r="G88" s="75">
        <f>COUNTIF(G$4:G$52,"*4CAIMB*")</f>
        <v>1</v>
      </c>
      <c r="H88" s="76"/>
      <c r="I88" s="75">
        <f>COUNTIF(I$4:I$52,"*4CAIMB*")</f>
        <v>1</v>
      </c>
      <c r="J88" s="75">
        <f>COUNTIF(J$4:J$52,"*4CAIMB*")</f>
        <v>2</v>
      </c>
      <c r="K88" s="75">
        <f>COUNTIF(K$4:K$52,"*4CAIMB*")</f>
        <v>1</v>
      </c>
      <c r="L88" s="75">
        <f>COUNTIF(L$4:L$52,"*4CAIMB*")</f>
        <v>2</v>
      </c>
      <c r="M88" s="75">
        <f>COUNTIF(M$4:M$52,"*4CAIMB*")</f>
        <v>2</v>
      </c>
      <c r="N88" s="76"/>
      <c r="O88" s="75">
        <f aca="true" t="shared" si="42" ref="O88:Y88">COUNTIF(O$4:O$52,"*4CAIMB*")</f>
        <v>1</v>
      </c>
      <c r="P88" s="75">
        <f t="shared" si="42"/>
        <v>1</v>
      </c>
      <c r="Q88" s="75">
        <f t="shared" si="42"/>
        <v>1</v>
      </c>
      <c r="R88" s="75">
        <f t="shared" si="42"/>
        <v>1</v>
      </c>
      <c r="S88" s="75">
        <f t="shared" si="42"/>
        <v>1</v>
      </c>
      <c r="T88" s="75">
        <f t="shared" si="42"/>
        <v>2</v>
      </c>
      <c r="U88" s="75">
        <f t="shared" si="42"/>
        <v>1</v>
      </c>
      <c r="V88" s="75">
        <f t="shared" si="42"/>
        <v>2</v>
      </c>
      <c r="W88" s="75">
        <f t="shared" si="42"/>
        <v>1</v>
      </c>
      <c r="X88" s="75">
        <f t="shared" si="42"/>
        <v>1</v>
      </c>
      <c r="Y88" s="75">
        <f t="shared" si="42"/>
        <v>1</v>
      </c>
      <c r="Z88" s="76"/>
      <c r="AA88" s="75">
        <f aca="true" t="shared" si="43" ref="AA88:AK88">COUNTIF(AA$4:AA$52,"*4CAIMB*")</f>
        <v>2</v>
      </c>
      <c r="AB88" s="75">
        <f t="shared" si="43"/>
        <v>1</v>
      </c>
      <c r="AC88" s="75">
        <f t="shared" si="43"/>
        <v>1</v>
      </c>
      <c r="AD88" s="75">
        <f t="shared" si="43"/>
        <v>1</v>
      </c>
      <c r="AE88" s="75">
        <f t="shared" si="43"/>
        <v>1</v>
      </c>
      <c r="AF88" s="75">
        <f t="shared" si="43"/>
        <v>1</v>
      </c>
      <c r="AG88" s="75">
        <f t="shared" si="43"/>
        <v>1</v>
      </c>
      <c r="AH88" s="75">
        <f t="shared" si="43"/>
        <v>2</v>
      </c>
      <c r="AI88" s="75">
        <f t="shared" si="43"/>
        <v>1</v>
      </c>
      <c r="AJ88" s="75">
        <f t="shared" si="43"/>
        <v>1</v>
      </c>
      <c r="AK88" s="75">
        <f t="shared" si="43"/>
        <v>1</v>
      </c>
      <c r="AL88" s="80">
        <f>SUM(C88:AK88)-COUNTIF($C88:$AK88,"2")</f>
        <v>32</v>
      </c>
    </row>
    <row r="89" spans="3:38" ht="14.25">
      <c r="C89" s="60"/>
      <c r="D89" s="60"/>
      <c r="E89" s="60"/>
      <c r="F89" s="60"/>
      <c r="G89" s="60"/>
      <c r="H89" s="76"/>
      <c r="I89" s="75"/>
      <c r="J89" s="75"/>
      <c r="K89" s="75"/>
      <c r="L89" s="75"/>
      <c r="M89" s="75"/>
      <c r="N89" s="76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6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60"/>
    </row>
    <row r="90" spans="2:38" ht="15">
      <c r="B90" s="77" t="s">
        <v>26</v>
      </c>
      <c r="C90" s="75">
        <f>COUNTIF(C$4:C$52,"*5CAIM*")</f>
        <v>1</v>
      </c>
      <c r="D90" s="75">
        <f>COUNTIF(D$4:D$52,"*5CAIM*")</f>
        <v>1</v>
      </c>
      <c r="E90" s="75">
        <f>COUNTIF(E$4:E$52,"*5CAIM*")</f>
        <v>2</v>
      </c>
      <c r="F90" s="75">
        <f>COUNTIF(F$4:F$52,"*5CAIM*")</f>
        <v>1</v>
      </c>
      <c r="G90" s="75">
        <f>COUNTIF(G$4:G$52,"*5CAIM*")</f>
        <v>1</v>
      </c>
      <c r="H90" s="76"/>
      <c r="I90" s="75">
        <f>COUNTIF(I$4:I$52,"*5CAIM*")</f>
        <v>1</v>
      </c>
      <c r="J90" s="75">
        <f>COUNTIF(J$4:J$52,"*5CAIM*")</f>
        <v>1</v>
      </c>
      <c r="K90" s="75">
        <f>COUNTIF(K$4:K$52,"*5CAIM*")</f>
        <v>2</v>
      </c>
      <c r="L90" s="75">
        <f>COUNTIF(L$4:L$52,"*5CAIM*")</f>
        <v>2</v>
      </c>
      <c r="M90" s="75">
        <f>COUNTIF(M$4:M$52,"*5CAIM*")</f>
        <v>2</v>
      </c>
      <c r="N90" s="76"/>
      <c r="O90" s="75">
        <f aca="true" t="shared" si="44" ref="O90:Y90">COUNTIF(O$4:O$52,"*5CAIM*")</f>
        <v>1</v>
      </c>
      <c r="P90" s="75">
        <f t="shared" si="44"/>
        <v>1</v>
      </c>
      <c r="Q90" s="75">
        <f t="shared" si="44"/>
        <v>2</v>
      </c>
      <c r="R90" s="75">
        <f t="shared" si="44"/>
        <v>1</v>
      </c>
      <c r="S90" s="75">
        <f t="shared" si="44"/>
        <v>1</v>
      </c>
      <c r="T90" s="75">
        <f t="shared" si="44"/>
        <v>1</v>
      </c>
      <c r="U90" s="75">
        <f t="shared" si="44"/>
        <v>1</v>
      </c>
      <c r="V90" s="75">
        <f t="shared" si="44"/>
        <v>1</v>
      </c>
      <c r="W90" s="75">
        <f t="shared" si="44"/>
        <v>2</v>
      </c>
      <c r="X90" s="75">
        <f t="shared" si="44"/>
        <v>1</v>
      </c>
      <c r="Y90" s="75">
        <f t="shared" si="44"/>
        <v>1</v>
      </c>
      <c r="Z90" s="76"/>
      <c r="AA90" s="75">
        <f aca="true" t="shared" si="45" ref="AA90:AK90">COUNTIF(AA$4:AA$52,"*5CAIM*")</f>
        <v>1</v>
      </c>
      <c r="AB90" s="75">
        <f t="shared" si="45"/>
        <v>1</v>
      </c>
      <c r="AC90" s="75">
        <f t="shared" si="45"/>
        <v>2</v>
      </c>
      <c r="AD90" s="75">
        <f t="shared" si="45"/>
        <v>2</v>
      </c>
      <c r="AE90" s="75">
        <f t="shared" si="45"/>
        <v>1</v>
      </c>
      <c r="AF90" s="75">
        <f t="shared" si="45"/>
        <v>1</v>
      </c>
      <c r="AG90" s="75">
        <f t="shared" si="45"/>
        <v>2</v>
      </c>
      <c r="AH90" s="75">
        <f t="shared" si="45"/>
        <v>1</v>
      </c>
      <c r="AI90" s="75">
        <f t="shared" si="45"/>
        <v>1</v>
      </c>
      <c r="AJ90" s="75">
        <f t="shared" si="45"/>
        <v>1</v>
      </c>
      <c r="AK90" s="75">
        <f t="shared" si="45"/>
        <v>2</v>
      </c>
      <c r="AL90" s="80">
        <f>SUM(C90:AK90)-COUNTIF($C90:$AK90,"2")</f>
        <v>32</v>
      </c>
    </row>
    <row r="91" spans="3:38" ht="14.25">
      <c r="C91" s="60"/>
      <c r="D91" s="60"/>
      <c r="E91" s="60"/>
      <c r="F91" s="60"/>
      <c r="G91" s="60"/>
      <c r="H91" s="76"/>
      <c r="I91" s="75"/>
      <c r="J91" s="75"/>
      <c r="K91" s="75"/>
      <c r="L91" s="75"/>
      <c r="M91" s="75"/>
      <c r="N91" s="76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6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60"/>
    </row>
    <row r="92" spans="2:38" ht="15">
      <c r="B92" s="77" t="s">
        <v>11</v>
      </c>
      <c r="C92" s="75">
        <f>COUNTIF(C$4:C$52,"*5CMNA*")</f>
        <v>1</v>
      </c>
      <c r="D92" s="75">
        <f>COUNTIF(D$4:D$52,"*5CMNA*")</f>
        <v>1</v>
      </c>
      <c r="E92" s="75">
        <f>COUNTIF(E$4:E$52,"*5CMNA*")</f>
        <v>1</v>
      </c>
      <c r="F92" s="75">
        <f>COUNTIF(F$4:F$52,"*5CMNA*")</f>
        <v>2</v>
      </c>
      <c r="G92" s="75">
        <f>COUNTIF(G$4:G$52,"*5CMNA*")</f>
        <v>1</v>
      </c>
      <c r="H92" s="76"/>
      <c r="I92" s="75">
        <f>COUNTIF(I$4:I$52,"*5CMNA*")</f>
        <v>1</v>
      </c>
      <c r="J92" s="75">
        <f>COUNTIF(J$4:J$52,"*5CMNA*")</f>
        <v>2</v>
      </c>
      <c r="K92" s="75">
        <f>COUNTIF(K$4:K$52,"*5CMNA*")</f>
        <v>1</v>
      </c>
      <c r="L92" s="75">
        <f>COUNTIF(L$4:L$52,"*5CMNA*")</f>
        <v>2</v>
      </c>
      <c r="M92" s="75">
        <f>COUNTIF(M$4:M$52,"*5CMNA*")</f>
        <v>1</v>
      </c>
      <c r="N92" s="76"/>
      <c r="O92" s="75">
        <f aca="true" t="shared" si="46" ref="O92:Y92">COUNTIF(O$4:O$52,"*5CMNA*")</f>
        <v>1</v>
      </c>
      <c r="P92" s="75">
        <f t="shared" si="46"/>
        <v>1</v>
      </c>
      <c r="Q92" s="75">
        <f t="shared" si="46"/>
        <v>1</v>
      </c>
      <c r="R92" s="75">
        <f t="shared" si="46"/>
        <v>2</v>
      </c>
      <c r="S92" s="75">
        <f t="shared" si="46"/>
        <v>2</v>
      </c>
      <c r="T92" s="75">
        <f t="shared" si="46"/>
        <v>1</v>
      </c>
      <c r="U92" s="75">
        <f t="shared" si="46"/>
        <v>2</v>
      </c>
      <c r="V92" s="75">
        <f t="shared" si="46"/>
        <v>1</v>
      </c>
      <c r="W92" s="75">
        <f t="shared" si="46"/>
        <v>1</v>
      </c>
      <c r="X92" s="75">
        <f t="shared" si="46"/>
        <v>2</v>
      </c>
      <c r="Y92" s="75">
        <f t="shared" si="46"/>
        <v>1</v>
      </c>
      <c r="Z92" s="76"/>
      <c r="AA92" s="75">
        <f aca="true" t="shared" si="47" ref="AA92:AK92">COUNTIF(AA$4:AA$52,"*5CMNA*")</f>
        <v>2</v>
      </c>
      <c r="AB92" s="75">
        <f t="shared" si="47"/>
        <v>2</v>
      </c>
      <c r="AC92" s="75">
        <f t="shared" si="47"/>
        <v>1</v>
      </c>
      <c r="AD92" s="75">
        <f t="shared" si="47"/>
        <v>1</v>
      </c>
      <c r="AE92" s="75">
        <f t="shared" si="47"/>
        <v>1</v>
      </c>
      <c r="AF92" s="75">
        <f t="shared" si="47"/>
        <v>1</v>
      </c>
      <c r="AG92" s="75">
        <f t="shared" si="47"/>
        <v>1</v>
      </c>
      <c r="AH92" s="75">
        <f t="shared" si="47"/>
        <v>2</v>
      </c>
      <c r="AI92" s="75">
        <f t="shared" si="47"/>
        <v>1</v>
      </c>
      <c r="AJ92" s="75">
        <f t="shared" si="47"/>
        <v>1</v>
      </c>
      <c r="AK92" s="75">
        <f t="shared" si="47"/>
        <v>1</v>
      </c>
      <c r="AL92" s="80">
        <f>SUM(C92:AK92)-COUNTIF($C92:$AK92,"2")</f>
        <v>32</v>
      </c>
    </row>
    <row r="93" spans="3:38" ht="14.25">
      <c r="C93" s="60"/>
      <c r="D93" s="60"/>
      <c r="E93" s="60"/>
      <c r="F93" s="60"/>
      <c r="G93" s="60"/>
      <c r="H93" s="76"/>
      <c r="I93" s="75"/>
      <c r="J93" s="75"/>
      <c r="K93" s="75"/>
      <c r="L93" s="75"/>
      <c r="M93" s="75"/>
      <c r="N93" s="76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6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60"/>
    </row>
    <row r="94" spans="2:38" ht="15">
      <c r="B94" s="77" t="s">
        <v>13</v>
      </c>
      <c r="C94" s="75">
        <f>COUNTIF(C$4:C$52,"*5ART*")</f>
        <v>4</v>
      </c>
      <c r="D94" s="75">
        <f>COUNTIF(D$4:D$52,"*5ART*")</f>
        <v>4</v>
      </c>
      <c r="E94" s="75">
        <f>COUNTIF(E$4:E$52,"*5ART*")</f>
        <v>1</v>
      </c>
      <c r="F94" s="75">
        <f>COUNTIF(F$4:F$52,"*5ART*")</f>
        <v>3</v>
      </c>
      <c r="G94" s="75">
        <f>COUNTIF(G$4:G$52,"*5ART*")</f>
        <v>1</v>
      </c>
      <c r="H94" s="76"/>
      <c r="I94" s="75">
        <f>COUNTIF(I$4:I$52,"*5ART*")</f>
        <v>4</v>
      </c>
      <c r="J94" s="75">
        <f>COUNTIF(J$4:J$52,"*5ART*")</f>
        <v>2</v>
      </c>
      <c r="K94" s="75">
        <f>COUNTIF(K$4:K$52,"*5ART*")</f>
        <v>1</v>
      </c>
      <c r="L94" s="75">
        <f>COUNTIF(L$4:L$52,"*5ART*")</f>
        <v>1</v>
      </c>
      <c r="M94" s="75">
        <f>COUNTIF(M$4:M$52,"*5ART*")</f>
        <v>1</v>
      </c>
      <c r="N94" s="79"/>
      <c r="O94" s="75">
        <f aca="true" t="shared" si="48" ref="O94:Y94">COUNTIF(O$4:O$52,"*5ART*")</f>
        <v>1</v>
      </c>
      <c r="P94" s="75">
        <f t="shared" si="48"/>
        <v>1</v>
      </c>
      <c r="Q94" s="75">
        <f t="shared" si="48"/>
        <v>1</v>
      </c>
      <c r="R94" s="75">
        <f t="shared" si="48"/>
        <v>4</v>
      </c>
      <c r="S94" s="75">
        <f t="shared" si="48"/>
        <v>1</v>
      </c>
      <c r="T94" s="75">
        <f t="shared" si="48"/>
        <v>1</v>
      </c>
      <c r="U94" s="75">
        <f t="shared" si="48"/>
        <v>1</v>
      </c>
      <c r="V94" s="75">
        <f t="shared" si="48"/>
        <v>4</v>
      </c>
      <c r="W94" s="75">
        <f t="shared" si="48"/>
        <v>4</v>
      </c>
      <c r="X94" s="75">
        <f t="shared" si="48"/>
        <v>3</v>
      </c>
      <c r="Y94" s="75">
        <f t="shared" si="48"/>
        <v>1</v>
      </c>
      <c r="Z94" s="76"/>
      <c r="AA94" s="75">
        <f aca="true" t="shared" si="49" ref="AA94:AK94">COUNTIF(AA$4:AA$52,"*5ART*")</f>
        <v>2</v>
      </c>
      <c r="AB94" s="75">
        <f t="shared" si="49"/>
        <v>4</v>
      </c>
      <c r="AC94" s="75">
        <f t="shared" si="49"/>
        <v>1</v>
      </c>
      <c r="AD94" s="75">
        <f t="shared" si="49"/>
        <v>4</v>
      </c>
      <c r="AE94" s="75">
        <f t="shared" si="49"/>
        <v>4</v>
      </c>
      <c r="AF94" s="75">
        <f t="shared" si="49"/>
        <v>1</v>
      </c>
      <c r="AG94" s="75">
        <f t="shared" si="49"/>
        <v>2</v>
      </c>
      <c r="AH94" s="75">
        <f t="shared" si="49"/>
        <v>1</v>
      </c>
      <c r="AI94" s="75">
        <f t="shared" si="49"/>
        <v>2</v>
      </c>
      <c r="AJ94" s="75">
        <f t="shared" si="49"/>
        <v>2</v>
      </c>
      <c r="AK94" s="75">
        <f t="shared" si="49"/>
        <v>2</v>
      </c>
      <c r="AL94" s="80">
        <f>SUM(C94:AK94)-COUNTIF($C94:$AK94,"2")-3*COUNTIF($C94:$AK94,"4")-2*COUNTIF($C94:$AK94,"3")</f>
        <v>32</v>
      </c>
    </row>
    <row r="8676" ht="12.75">
      <c r="AK8676" s="38" t="s">
        <v>37</v>
      </c>
    </row>
    <row r="8677" ht="12.75">
      <c r="AK8677" s="38" t="s">
        <v>38</v>
      </c>
    </row>
  </sheetData>
  <sheetProtection/>
  <autoFilter ref="B5:B54"/>
  <mergeCells count="11">
    <mergeCell ref="AG3:AL3"/>
    <mergeCell ref="B3:B4"/>
    <mergeCell ref="A1:B2"/>
    <mergeCell ref="AD53:AL53"/>
    <mergeCell ref="AD54:AL54"/>
    <mergeCell ref="C2:AL2"/>
    <mergeCell ref="C3:H3"/>
    <mergeCell ref="I3:N3"/>
    <mergeCell ref="O3:T3"/>
    <mergeCell ref="U3:Z3"/>
    <mergeCell ref="AA3:AF3"/>
  </mergeCells>
  <conditionalFormatting sqref="AR5:AR52">
    <cfRule type="cellIs" priority="125" dxfId="18" operator="notEqual" stopIfTrue="1">
      <formula>0</formula>
    </cfRule>
    <cfRule type="cellIs" priority="126" dxfId="17" operator="equal" stopIfTrue="1">
      <formula>0</formula>
    </cfRule>
  </conditionalFormatting>
  <conditionalFormatting sqref="T60:AE60 C60:H60 J60:R60 AM61 AG60:AL60">
    <cfRule type="cellIs" priority="128" dxfId="16" operator="equal" stopIfTrue="1">
      <formula>15</formula>
    </cfRule>
  </conditionalFormatting>
  <conditionalFormatting sqref="C68:G68 C70:G70 C72:G72 C76:G76 C62:M62 C64:M64 C66:M66 I68:M68 I70:M70 I72:M72 I76:M76 O62:Y62 O64:Y64 O66:Y66 O68:Y68 O70:Y70 O72:Y72 O76:Y76 AA62:AK62 AA64:AK64 AA66:AK66 AA68:AK68 AA70:AK70 AA72:AK72 AA76:AK76 C74:G74 I74:M74 O74:Y74 AA74:AK74 C78:G78 I78:M78 O78:Y78 AA78:AK78 C80:G80 I80:M80 O80:Y80 AA80:AK80 C84:G84 I84:M84 O84:Y84 AA84:AK84 C86:G86 I86:M86 O86:Y86 AA86:AK86 C90:G90 I90:M90 O90:Y90 AA90:AK90 C92:G92 I92:M92 O92:Y92 AA92:AK92 C94:G94 I94:M94 O94:Y94 AA94:AK94 C82:G82 I82:M82 O82:Y82 AA82:AK82 C88:G88 I88:M88 O88:Y88 AA88:AK88">
    <cfRule type="cellIs" priority="42" dxfId="14" operator="equal" stopIfTrue="1">
      <formula>0</formula>
    </cfRule>
    <cfRule type="cellIs" priority="43" dxfId="14" operator="equal" stopIfTrue="1">
      <formula>0</formula>
    </cfRule>
  </conditionalFormatting>
  <conditionalFormatting sqref="AL62 AL64 AL66 AL68 AL70 AL72 AL74 AL76 AL78 AL80 AL86 AL90 AL92 AL94 AL82 AL84 AL88">
    <cfRule type="cellIs" priority="67" dxfId="12" operator="equal" stopIfTrue="1">
      <formula>33</formula>
    </cfRule>
  </conditionalFormatting>
  <conditionalFormatting sqref="AL68 AL70 AL74 AL72 AL76 AL78 AL80 AL86 AL90 AL92 AL94 AL82 AL84 AL88">
    <cfRule type="cellIs" priority="66" dxfId="12" operator="equal" stopIfTrue="1">
      <formula>32</formula>
    </cfRule>
  </conditionalFormatting>
  <conditionalFormatting sqref="S26:S52 S14:S24 Q5:Q22 K11:K52 R11:S11 AJ14:AL14 AD14:AH14 AJ38:AL38 AC38:AH38 AC26:AL26 AG25:AL25 AC30:AL36 AG27:AL29 AC37:AE37 AG37:AL37 T45:AB52 T44:AA44 AC39:AL52 T30:AB43 T29:AA29 AC27:AE29 H46:J46 C46:E46 S5:S7 S9:S12 R5:R52 AC5:AL13 Q24:Q52 C47:J52 AC15:AL24 C5:J45 U21:AB21 T22:AB24 T26:AB28 U25:AE25 L5:P52 T5:AB8 T10:AB20 T9:V9 X9:AB9 K5:K9">
    <cfRule type="cellIs" priority="15" dxfId="0" operator="equal" stopIfTrue="1">
      <formula>"DISP"</formula>
    </cfRule>
  </conditionalFormatting>
  <conditionalFormatting sqref="K5">
    <cfRule type="duplicateValues" priority="14" dxfId="4" stopIfTrue="1">
      <formula>AND(COUNTIF($K$5:$K$5,K5)&gt;1,NOT(ISBLANK(K5)))</formula>
    </cfRule>
  </conditionalFormatting>
  <conditionalFormatting sqref="K6:K7">
    <cfRule type="duplicateValues" priority="9" dxfId="4" stopIfTrue="1">
      <formula>AND(COUNTIF($K$6:$K$7,K6)&gt;1,NOT(ISBLANK(K6)))</formula>
    </cfRule>
  </conditionalFormatting>
  <conditionalFormatting sqref="AF25">
    <cfRule type="cellIs" priority="8" dxfId="0" operator="equal" stopIfTrue="1">
      <formula>"DISP"</formula>
    </cfRule>
  </conditionalFormatting>
  <conditionalFormatting sqref="AF27:AF29">
    <cfRule type="cellIs" priority="7" dxfId="0" operator="equal" stopIfTrue="1">
      <formula>"DISP"</formula>
    </cfRule>
  </conditionalFormatting>
  <conditionalFormatting sqref="AF37">
    <cfRule type="cellIs" priority="6" dxfId="0" operator="equal" stopIfTrue="1">
      <formula>"DISP"</formula>
    </cfRule>
  </conditionalFormatting>
  <conditionalFormatting sqref="K10">
    <cfRule type="cellIs" priority="5" dxfId="0" operator="equal" stopIfTrue="1">
      <formula>"DISP"</formula>
    </cfRule>
  </conditionalFormatting>
  <conditionalFormatting sqref="K10">
    <cfRule type="duplicateValues" priority="4" dxfId="4" stopIfTrue="1">
      <formula>AND(COUNTIF($K$10:$K$10,K10)&gt;1,NOT(ISBLANK(K10)))</formula>
    </cfRule>
  </conditionalFormatting>
  <conditionalFormatting sqref="F46:G46">
    <cfRule type="cellIs" priority="3" dxfId="0" operator="equal" stopIfTrue="1">
      <formula>"DISP"</formula>
    </cfRule>
  </conditionalFormatting>
  <conditionalFormatting sqref="S8">
    <cfRule type="cellIs" priority="2" dxfId="0" operator="equal" stopIfTrue="1">
      <formula>"DISP"</formula>
    </cfRule>
  </conditionalFormatting>
  <conditionalFormatting sqref="W9">
    <cfRule type="cellIs" priority="1" dxfId="0" operator="equal" stopIfTrue="1">
      <formula>"DISP"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2"/>
  <sheetViews>
    <sheetView zoomScalePageLayoutView="0" workbookViewId="0" topLeftCell="A2">
      <selection activeCell="C5" sqref="C5"/>
    </sheetView>
  </sheetViews>
  <sheetFormatPr defaultColWidth="11.421875" defaultRowHeight="12.75"/>
  <cols>
    <col min="1" max="1" width="6.421875" style="0" customWidth="1"/>
    <col min="2" max="2" width="5.8515625" style="0" customWidth="1"/>
    <col min="3" max="12" width="13.7109375" style="1" customWidth="1"/>
    <col min="13" max="17" width="13.7109375" style="0" customWidth="1"/>
  </cols>
  <sheetData>
    <row r="1" spans="3:11" ht="12.75" customHeight="1" hidden="1">
      <c r="C1" s="2"/>
      <c r="K1" s="4"/>
    </row>
    <row r="2" spans="2:11" ht="12.75" customHeight="1">
      <c r="B2" s="3"/>
      <c r="C2" s="4"/>
      <c r="K2" s="4"/>
    </row>
    <row r="3" spans="3:17" ht="12.75" customHeight="1">
      <c r="C3" s="200" t="s">
        <v>39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</row>
    <row r="4" spans="3:17" ht="12.75" customHeight="1">
      <c r="C4" s="203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5"/>
    </row>
    <row r="5" spans="2:17" ht="20.25" customHeight="1">
      <c r="B5" s="3"/>
      <c r="C5" s="5" t="s">
        <v>40</v>
      </c>
      <c r="D5" s="5" t="s">
        <v>41</v>
      </c>
      <c r="E5" s="6" t="s">
        <v>42</v>
      </c>
      <c r="F5" s="5" t="s">
        <v>43</v>
      </c>
      <c r="G5" s="7" t="s">
        <v>44</v>
      </c>
      <c r="H5" s="6" t="s">
        <v>45</v>
      </c>
      <c r="I5" s="5" t="s">
        <v>46</v>
      </c>
      <c r="J5" s="5" t="s">
        <v>47</v>
      </c>
      <c r="K5" s="5" t="s">
        <v>48</v>
      </c>
      <c r="L5" s="5" t="s">
        <v>49</v>
      </c>
      <c r="M5" s="5" t="s">
        <v>50</v>
      </c>
      <c r="N5" s="5" t="s">
        <v>51</v>
      </c>
      <c r="O5" s="5" t="s">
        <v>52</v>
      </c>
      <c r="P5" s="5" t="s">
        <v>53</v>
      </c>
      <c r="Q5" s="7" t="s">
        <v>54</v>
      </c>
    </row>
    <row r="6" spans="2:17" ht="16.5" customHeight="1">
      <c r="B6" s="197" t="s">
        <v>55</v>
      </c>
      <c r="C6" s="8"/>
      <c r="D6" s="9"/>
      <c r="E6" s="9"/>
      <c r="F6" s="9"/>
      <c r="G6" s="9"/>
      <c r="H6" s="9"/>
      <c r="I6" s="9"/>
      <c r="J6" s="20"/>
      <c r="K6" s="9"/>
      <c r="L6" s="11"/>
      <c r="M6" s="25"/>
      <c r="N6" s="26"/>
      <c r="O6" s="27"/>
      <c r="P6" s="27"/>
      <c r="Q6" s="27"/>
    </row>
    <row r="7" spans="2:17" ht="16.5" customHeight="1">
      <c r="B7" s="198"/>
      <c r="C7" s="10"/>
      <c r="D7" s="9"/>
      <c r="E7" s="11"/>
      <c r="F7" s="9"/>
      <c r="G7" s="11"/>
      <c r="H7" s="9"/>
      <c r="I7" s="9"/>
      <c r="J7" s="20"/>
      <c r="K7" s="9"/>
      <c r="L7" s="11"/>
      <c r="M7" s="27"/>
      <c r="N7" s="25"/>
      <c r="O7" s="27"/>
      <c r="P7" s="27"/>
      <c r="Q7" s="27"/>
    </row>
    <row r="8" spans="2:17" ht="16.5" customHeight="1">
      <c r="B8" s="198"/>
      <c r="C8" s="10"/>
      <c r="D8" s="9"/>
      <c r="E8" s="11"/>
      <c r="F8" s="9"/>
      <c r="G8" s="9"/>
      <c r="H8" s="9"/>
      <c r="I8" s="9"/>
      <c r="J8" s="9"/>
      <c r="K8" s="20"/>
      <c r="L8" s="9"/>
      <c r="M8" s="26"/>
      <c r="N8" s="25"/>
      <c r="O8" s="27"/>
      <c r="P8" s="27"/>
      <c r="Q8" s="27"/>
    </row>
    <row r="9" spans="2:17" ht="16.5" customHeight="1">
      <c r="B9" s="198"/>
      <c r="C9" s="10"/>
      <c r="D9" s="9"/>
      <c r="E9" s="11"/>
      <c r="F9" s="11"/>
      <c r="G9" s="9"/>
      <c r="H9" s="9"/>
      <c r="I9" s="9"/>
      <c r="J9" s="9"/>
      <c r="K9" s="20"/>
      <c r="L9" s="9"/>
      <c r="M9" s="26"/>
      <c r="N9" s="26"/>
      <c r="O9" s="27"/>
      <c r="P9" s="27"/>
      <c r="Q9" s="27"/>
    </row>
    <row r="10" spans="2:17" ht="16.5" customHeight="1">
      <c r="B10" s="198"/>
      <c r="C10" s="12"/>
      <c r="D10" s="11"/>
      <c r="E10" s="11"/>
      <c r="F10" s="11"/>
      <c r="G10" s="9"/>
      <c r="H10" s="9"/>
      <c r="I10" s="9"/>
      <c r="J10" s="9"/>
      <c r="K10" s="20"/>
      <c r="L10" s="20"/>
      <c r="M10" s="25"/>
      <c r="N10" s="26"/>
      <c r="O10" s="27"/>
      <c r="P10" s="27"/>
      <c r="Q10" s="27"/>
    </row>
    <row r="11" spans="2:17" ht="16.5" customHeight="1">
      <c r="B11" s="199"/>
      <c r="C11" s="13"/>
      <c r="D11" s="14"/>
      <c r="E11" s="15"/>
      <c r="F11" s="14"/>
      <c r="G11" s="15"/>
      <c r="H11" s="16"/>
      <c r="I11" s="15"/>
      <c r="J11" s="15"/>
      <c r="K11" s="15"/>
      <c r="L11" s="22"/>
      <c r="M11" s="28"/>
      <c r="N11" s="29"/>
      <c r="O11" s="30"/>
      <c r="P11" s="30"/>
      <c r="Q11" s="30"/>
    </row>
    <row r="12" spans="2:17" ht="16.5" customHeight="1">
      <c r="B12" s="197" t="s">
        <v>56</v>
      </c>
      <c r="C12" s="17"/>
      <c r="D12" s="18"/>
      <c r="E12" s="18"/>
      <c r="F12" s="18"/>
      <c r="G12" s="19"/>
      <c r="H12" s="18"/>
      <c r="I12" s="18"/>
      <c r="J12" s="18"/>
      <c r="K12" s="18"/>
      <c r="L12" s="18"/>
      <c r="M12" s="31"/>
      <c r="N12" s="32"/>
      <c r="O12" s="32"/>
      <c r="P12" s="32"/>
      <c r="Q12" s="32"/>
    </row>
    <row r="13" spans="2:17" ht="16.5" customHeight="1">
      <c r="B13" s="198"/>
      <c r="C13" s="10"/>
      <c r="D13" s="9"/>
      <c r="E13" s="9"/>
      <c r="F13" s="9"/>
      <c r="G13" s="11"/>
      <c r="H13" s="9"/>
      <c r="I13" s="9"/>
      <c r="J13" s="9"/>
      <c r="K13" s="9"/>
      <c r="L13" s="9"/>
      <c r="M13" s="25"/>
      <c r="N13" s="27"/>
      <c r="O13" s="27"/>
      <c r="P13" s="27"/>
      <c r="Q13" s="27"/>
    </row>
    <row r="14" spans="2:17" ht="16.5" customHeight="1">
      <c r="B14" s="198"/>
      <c r="C14" s="10"/>
      <c r="D14" s="9"/>
      <c r="E14" s="9"/>
      <c r="F14" s="11"/>
      <c r="G14" s="9"/>
      <c r="H14" s="9"/>
      <c r="I14" s="9"/>
      <c r="J14" s="9"/>
      <c r="K14" s="9"/>
      <c r="L14" s="9"/>
      <c r="M14" s="27"/>
      <c r="N14" s="25"/>
      <c r="O14" s="27"/>
      <c r="P14" s="27"/>
      <c r="Q14" s="27"/>
    </row>
    <row r="15" spans="2:17" ht="16.5" customHeight="1">
      <c r="B15" s="198"/>
      <c r="C15" s="10"/>
      <c r="D15" s="9"/>
      <c r="E15" s="9"/>
      <c r="F15" s="9"/>
      <c r="G15" s="9"/>
      <c r="H15" s="9"/>
      <c r="I15" s="9"/>
      <c r="J15" s="9"/>
      <c r="K15" s="9"/>
      <c r="L15" s="9"/>
      <c r="M15" s="27"/>
      <c r="N15" s="25"/>
      <c r="O15" s="27"/>
      <c r="P15" s="27"/>
      <c r="Q15" s="27"/>
    </row>
    <row r="16" spans="2:17" ht="16.5" customHeight="1">
      <c r="B16" s="198"/>
      <c r="C16" s="10"/>
      <c r="D16" s="9"/>
      <c r="E16" s="9"/>
      <c r="F16" s="9"/>
      <c r="G16" s="9"/>
      <c r="H16" s="20"/>
      <c r="I16" s="9"/>
      <c r="J16" s="9"/>
      <c r="K16" s="9"/>
      <c r="L16" s="9"/>
      <c r="M16" s="26"/>
      <c r="N16" s="26"/>
      <c r="O16" s="27"/>
      <c r="P16" s="27"/>
      <c r="Q16" s="27"/>
    </row>
    <row r="17" spans="2:17" ht="16.5" customHeight="1">
      <c r="B17" s="199"/>
      <c r="C17" s="16"/>
      <c r="D17" s="15"/>
      <c r="E17" s="15"/>
      <c r="F17" s="15"/>
      <c r="G17" s="15"/>
      <c r="H17" s="21"/>
      <c r="I17" s="15"/>
      <c r="J17" s="15"/>
      <c r="K17" s="15"/>
      <c r="L17" s="15"/>
      <c r="M17" s="28"/>
      <c r="N17" s="29"/>
      <c r="O17" s="30"/>
      <c r="P17" s="29"/>
      <c r="Q17" s="29"/>
    </row>
    <row r="18" spans="2:17" ht="16.5" customHeight="1">
      <c r="B18" s="197" t="s">
        <v>57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32"/>
      <c r="N18" s="32"/>
      <c r="O18" s="32"/>
      <c r="P18" s="32"/>
      <c r="Q18" s="32"/>
    </row>
    <row r="19" spans="2:17" ht="16.5" customHeight="1">
      <c r="B19" s="198"/>
      <c r="C19" s="10"/>
      <c r="D19" s="9"/>
      <c r="E19" s="9"/>
      <c r="F19" s="11"/>
      <c r="G19" s="9"/>
      <c r="H19" s="9"/>
      <c r="I19" s="9"/>
      <c r="J19" s="9"/>
      <c r="K19" s="9"/>
      <c r="L19" s="9"/>
      <c r="M19" s="27"/>
      <c r="N19" s="27"/>
      <c r="O19" s="27"/>
      <c r="P19" s="27"/>
      <c r="Q19" s="27"/>
    </row>
    <row r="20" spans="2:17" ht="16.5" customHeight="1">
      <c r="B20" s="198"/>
      <c r="C20" s="10"/>
      <c r="D20" s="9"/>
      <c r="E20" s="9"/>
      <c r="F20" s="11"/>
      <c r="G20" s="9"/>
      <c r="H20" s="9"/>
      <c r="I20" s="9"/>
      <c r="J20" s="9"/>
      <c r="K20" s="20"/>
      <c r="L20" s="9"/>
      <c r="M20" s="27"/>
      <c r="N20" s="27"/>
      <c r="O20" s="27"/>
      <c r="P20" s="27"/>
      <c r="Q20" s="27"/>
    </row>
    <row r="21" spans="2:17" ht="16.5" customHeight="1">
      <c r="B21" s="198"/>
      <c r="C21" s="10"/>
      <c r="D21" s="9"/>
      <c r="E21" s="9"/>
      <c r="F21" s="9"/>
      <c r="G21" s="11"/>
      <c r="H21" s="9"/>
      <c r="I21" s="9"/>
      <c r="J21" s="9"/>
      <c r="K21" s="20"/>
      <c r="L21" s="9"/>
      <c r="M21" s="27"/>
      <c r="N21" s="27"/>
      <c r="O21" s="27"/>
      <c r="P21" s="27"/>
      <c r="Q21" s="27"/>
    </row>
    <row r="22" spans="2:17" ht="16.5" customHeight="1">
      <c r="B22" s="198"/>
      <c r="C22" s="10"/>
      <c r="D22" s="9"/>
      <c r="E22" s="9"/>
      <c r="F22" s="9"/>
      <c r="G22" s="11"/>
      <c r="H22" s="9"/>
      <c r="I22" s="9"/>
      <c r="J22" s="9"/>
      <c r="K22" s="20"/>
      <c r="L22" s="9"/>
      <c r="M22" s="27"/>
      <c r="N22" s="27"/>
      <c r="O22" s="27"/>
      <c r="P22" s="27"/>
      <c r="Q22" s="27"/>
    </row>
    <row r="23" spans="2:17" ht="16.5" customHeight="1">
      <c r="B23" s="199"/>
      <c r="C23" s="16"/>
      <c r="D23" s="15"/>
      <c r="E23" s="15"/>
      <c r="F23" s="15"/>
      <c r="G23" s="15"/>
      <c r="H23" s="16"/>
      <c r="I23" s="15"/>
      <c r="J23" s="15"/>
      <c r="K23" s="22"/>
      <c r="L23" s="15"/>
      <c r="M23" s="29"/>
      <c r="N23" s="29"/>
      <c r="O23" s="29"/>
      <c r="P23" s="29"/>
      <c r="Q23" s="29"/>
    </row>
    <row r="24" spans="2:17" ht="16.5" customHeight="1">
      <c r="B24" s="197" t="s">
        <v>58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33"/>
      <c r="N24" s="32"/>
      <c r="O24" s="32"/>
      <c r="P24" s="32"/>
      <c r="Q24" s="32"/>
    </row>
    <row r="25" spans="2:17" ht="16.5" customHeight="1">
      <c r="B25" s="198"/>
      <c r="C25" s="10"/>
      <c r="D25" s="9"/>
      <c r="E25" s="9"/>
      <c r="F25" s="9"/>
      <c r="G25" s="9"/>
      <c r="H25" s="9"/>
      <c r="I25" s="9"/>
      <c r="J25" s="9"/>
      <c r="K25" s="9"/>
      <c r="L25" s="20"/>
      <c r="M25" s="27"/>
      <c r="N25" s="26"/>
      <c r="O25" s="27"/>
      <c r="P25" s="27"/>
      <c r="Q25" s="27"/>
    </row>
    <row r="26" spans="2:17" ht="16.5" customHeight="1">
      <c r="B26" s="198"/>
      <c r="C26" s="10"/>
      <c r="D26" s="9"/>
      <c r="E26" s="9"/>
      <c r="F26" s="9"/>
      <c r="G26" s="11"/>
      <c r="H26" s="9"/>
      <c r="I26" s="9"/>
      <c r="J26" s="20"/>
      <c r="K26" s="9"/>
      <c r="L26" s="20"/>
      <c r="M26" s="26"/>
      <c r="N26" s="27"/>
      <c r="O26" s="27"/>
      <c r="P26" s="27"/>
      <c r="Q26" s="27"/>
    </row>
    <row r="27" spans="2:17" ht="16.5" customHeight="1">
      <c r="B27" s="198"/>
      <c r="C27" s="10"/>
      <c r="D27" s="9"/>
      <c r="E27" s="9"/>
      <c r="F27" s="9"/>
      <c r="G27" s="11"/>
      <c r="H27" s="9"/>
      <c r="I27" s="9"/>
      <c r="J27" s="20"/>
      <c r="K27" s="9"/>
      <c r="L27" s="9"/>
      <c r="M27" s="27"/>
      <c r="N27" s="27"/>
      <c r="O27" s="27"/>
      <c r="P27" s="27"/>
      <c r="Q27" s="27"/>
    </row>
    <row r="28" spans="2:17" ht="16.5" customHeight="1">
      <c r="B28" s="198"/>
      <c r="C28" s="10"/>
      <c r="D28" s="9"/>
      <c r="E28" s="20"/>
      <c r="F28" s="9"/>
      <c r="G28" s="9"/>
      <c r="H28" s="9"/>
      <c r="I28" s="9"/>
      <c r="J28" s="9"/>
      <c r="K28" s="9"/>
      <c r="L28" s="9"/>
      <c r="M28" s="27"/>
      <c r="N28" s="27"/>
      <c r="O28" s="27"/>
      <c r="P28" s="27"/>
      <c r="Q28" s="27"/>
    </row>
    <row r="29" spans="2:17" ht="16.5" customHeight="1">
      <c r="B29" s="199"/>
      <c r="C29" s="16"/>
      <c r="D29" s="15"/>
      <c r="E29" s="22"/>
      <c r="F29" s="15"/>
      <c r="G29" s="15"/>
      <c r="H29" s="16"/>
      <c r="I29" s="15"/>
      <c r="J29" s="15"/>
      <c r="K29" s="15"/>
      <c r="L29" s="15"/>
      <c r="M29" s="29"/>
      <c r="N29" s="29"/>
      <c r="O29" s="29"/>
      <c r="P29" s="29"/>
      <c r="Q29" s="29"/>
    </row>
    <row r="30" spans="2:17" ht="16.5" customHeight="1">
      <c r="B30" s="197" t="s">
        <v>59</v>
      </c>
      <c r="C30" s="17"/>
      <c r="D30" s="18"/>
      <c r="E30" s="18"/>
      <c r="F30" s="18"/>
      <c r="G30" s="18"/>
      <c r="H30" s="18"/>
      <c r="I30" s="18"/>
      <c r="J30" s="19"/>
      <c r="K30" s="18"/>
      <c r="L30" s="18"/>
      <c r="M30" s="32"/>
      <c r="N30" s="32"/>
      <c r="O30" s="32"/>
      <c r="P30" s="32"/>
      <c r="Q30" s="32"/>
    </row>
    <row r="31" spans="2:17" ht="16.5" customHeight="1">
      <c r="B31" s="198"/>
      <c r="C31" s="10"/>
      <c r="D31" s="9"/>
      <c r="E31" s="9"/>
      <c r="F31" s="11"/>
      <c r="G31" s="9"/>
      <c r="H31" s="9"/>
      <c r="I31" s="9"/>
      <c r="J31" s="11"/>
      <c r="K31" s="9"/>
      <c r="L31" s="9"/>
      <c r="M31" s="27"/>
      <c r="N31" s="27"/>
      <c r="O31" s="27"/>
      <c r="P31" s="27"/>
      <c r="Q31" s="27"/>
    </row>
    <row r="32" spans="2:17" ht="16.5" customHeight="1">
      <c r="B32" s="198"/>
      <c r="C32" s="10"/>
      <c r="D32" s="9"/>
      <c r="E32" s="9"/>
      <c r="F32" s="11"/>
      <c r="G32" s="9"/>
      <c r="H32" s="9"/>
      <c r="I32" s="9"/>
      <c r="J32" s="9"/>
      <c r="K32" s="9"/>
      <c r="L32" s="9"/>
      <c r="M32" s="27"/>
      <c r="N32" s="27"/>
      <c r="O32" s="27"/>
      <c r="P32" s="27"/>
      <c r="Q32" s="27"/>
    </row>
    <row r="33" spans="2:17" ht="16.5" customHeight="1">
      <c r="B33" s="198"/>
      <c r="C33" s="10"/>
      <c r="D33" s="9"/>
      <c r="E33" s="9"/>
      <c r="F33" s="9"/>
      <c r="G33" s="9"/>
      <c r="H33" s="9"/>
      <c r="I33" s="9"/>
      <c r="J33" s="9"/>
      <c r="K33" s="9"/>
      <c r="L33" s="9"/>
      <c r="M33" s="27"/>
      <c r="N33" s="25"/>
      <c r="O33" s="27"/>
      <c r="P33" s="27"/>
      <c r="Q33" s="27"/>
    </row>
    <row r="34" spans="2:17" ht="16.5" customHeight="1">
      <c r="B34" s="198"/>
      <c r="C34" s="10"/>
      <c r="D34" s="9"/>
      <c r="E34" s="9"/>
      <c r="F34" s="11"/>
      <c r="G34" s="9"/>
      <c r="H34" s="9"/>
      <c r="I34" s="9"/>
      <c r="J34" s="20"/>
      <c r="K34" s="20"/>
      <c r="L34" s="9"/>
      <c r="M34" s="27"/>
      <c r="N34" s="27"/>
      <c r="O34" s="27"/>
      <c r="P34" s="27"/>
      <c r="Q34" s="27"/>
    </row>
    <row r="35" spans="2:17" ht="16.5" customHeight="1">
      <c r="B35" s="199"/>
      <c r="C35" s="16"/>
      <c r="D35" s="15"/>
      <c r="E35" s="15"/>
      <c r="F35" s="14"/>
      <c r="G35" s="15"/>
      <c r="H35" s="16"/>
      <c r="I35" s="15"/>
      <c r="J35" s="22"/>
      <c r="K35" s="22"/>
      <c r="L35" s="15"/>
      <c r="M35" s="29"/>
      <c r="N35" s="34"/>
      <c r="O35" s="29"/>
      <c r="P35" s="29"/>
      <c r="Q35" s="29"/>
    </row>
    <row r="36" spans="2:17" ht="16.5" customHeight="1">
      <c r="B36" s="197" t="s">
        <v>6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33"/>
      <c r="N36" s="32"/>
      <c r="O36" s="32"/>
      <c r="P36" s="32"/>
      <c r="Q36" s="32"/>
    </row>
    <row r="37" spans="2:17" ht="16.5" customHeight="1">
      <c r="B37" s="198"/>
      <c r="C37" s="23"/>
      <c r="D37" s="20"/>
      <c r="E37" s="9"/>
      <c r="F37" s="9"/>
      <c r="G37" s="9"/>
      <c r="H37" s="9"/>
      <c r="I37" s="9"/>
      <c r="J37" s="9"/>
      <c r="K37" s="20"/>
      <c r="L37" s="9"/>
      <c r="M37" s="26"/>
      <c r="N37" s="27"/>
      <c r="O37" s="27"/>
      <c r="P37" s="27"/>
      <c r="Q37" s="27"/>
    </row>
    <row r="38" spans="2:17" ht="16.5" customHeight="1">
      <c r="B38" s="198"/>
      <c r="C38" s="23"/>
      <c r="D38" s="20"/>
      <c r="E38" s="9"/>
      <c r="F38" s="9"/>
      <c r="G38" s="9"/>
      <c r="H38" s="9"/>
      <c r="I38" s="9"/>
      <c r="J38" s="9"/>
      <c r="K38" s="20"/>
      <c r="L38" s="20"/>
      <c r="M38" s="26"/>
      <c r="N38" s="26"/>
      <c r="O38" s="27"/>
      <c r="P38" s="27"/>
      <c r="Q38" s="27"/>
    </row>
    <row r="39" spans="2:17" ht="16.5" customHeight="1">
      <c r="B39" s="198"/>
      <c r="C39" s="10"/>
      <c r="D39" s="9"/>
      <c r="E39" s="9"/>
      <c r="F39" s="9"/>
      <c r="G39" s="9"/>
      <c r="H39" s="9"/>
      <c r="I39" s="9"/>
      <c r="J39" s="20"/>
      <c r="K39" s="20"/>
      <c r="L39" s="20"/>
      <c r="M39" s="27"/>
      <c r="N39" s="26"/>
      <c r="O39" s="27"/>
      <c r="P39" s="27"/>
      <c r="Q39" s="27"/>
    </row>
    <row r="40" spans="2:17" ht="16.5" customHeight="1">
      <c r="B40" s="198"/>
      <c r="C40" s="10"/>
      <c r="D40" s="9"/>
      <c r="E40" s="9"/>
      <c r="F40" s="9"/>
      <c r="G40" s="9"/>
      <c r="H40" s="9"/>
      <c r="I40" s="20"/>
      <c r="J40" s="20"/>
      <c r="K40" s="9"/>
      <c r="L40" s="9"/>
      <c r="M40" s="27"/>
      <c r="N40" s="26"/>
      <c r="O40" s="27"/>
      <c r="P40" s="27"/>
      <c r="Q40" s="27"/>
    </row>
    <row r="41" spans="2:17" ht="16.5" customHeight="1">
      <c r="B41" s="199"/>
      <c r="C41" s="16"/>
      <c r="D41" s="15"/>
      <c r="E41" s="15"/>
      <c r="F41" s="15"/>
      <c r="G41" s="15"/>
      <c r="H41" s="16"/>
      <c r="I41" s="22"/>
      <c r="J41" s="22"/>
      <c r="K41" s="15"/>
      <c r="L41" s="14"/>
      <c r="M41" s="29"/>
      <c r="N41" s="29"/>
      <c r="O41" s="29"/>
      <c r="P41" s="29"/>
      <c r="Q41" s="29"/>
    </row>
    <row r="42" spans="3:17" ht="12.75">
      <c r="C42" s="24"/>
      <c r="D42" s="24"/>
      <c r="E42" s="24"/>
      <c r="F42" s="24"/>
      <c r="G42" s="24"/>
      <c r="H42" s="24"/>
      <c r="I42" s="24"/>
      <c r="K42" s="24"/>
      <c r="L42" s="24"/>
      <c r="M42" s="35"/>
      <c r="N42" s="35"/>
      <c r="O42" s="35"/>
      <c r="P42" s="35"/>
      <c r="Q42" s="35"/>
    </row>
  </sheetData>
  <sheetProtection/>
  <mergeCells count="7">
    <mergeCell ref="B36:B41"/>
    <mergeCell ref="C3:Q4"/>
    <mergeCell ref="B6:B11"/>
    <mergeCell ref="B12:B17"/>
    <mergeCell ref="B18:B23"/>
    <mergeCell ref="B24:B29"/>
    <mergeCell ref="B30:B35"/>
  </mergeCells>
  <printOptions/>
  <pageMargins left="0.59" right="0.22" top="0.8" bottom="1.36" header="0.5" footer="0.86"/>
  <pageSetup horizontalDpi="600" verticalDpi="600" orientation="landscape" paperSize="9" scale="70"/>
  <headerFooter alignWithMargins="0">
    <oddFooter>&amp;L[  ] ORARIO PROVVISORIO
[  ] ORARIO DEFINITIVO&amp;RIL DIRIGENTE SCOLASTICO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TEC. NAUT. STAT.  PIZZO</dc:creator>
  <cp:keywords/>
  <dc:description/>
  <cp:lastModifiedBy>Utente Windows</cp:lastModifiedBy>
  <cp:lastPrinted>2018-09-29T10:54:35Z</cp:lastPrinted>
  <dcterms:created xsi:type="dcterms:W3CDTF">1997-10-29T10:02:16Z</dcterms:created>
  <dcterms:modified xsi:type="dcterms:W3CDTF">2021-11-07T16:55:32Z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